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Лист1" sheetId="4" r:id="rId4"/>
    <sheet name="Лист2" sheetId="5" r:id="rId5"/>
  </sheets>
  <definedNames>
    <definedName name="_xlnm.Print_Area" localSheetId="2">'2015'!$A$1:$F$48</definedName>
  </definedNames>
  <calcPr fullCalcOnLoad="1"/>
</workbook>
</file>

<file path=xl/sharedStrings.xml><?xml version="1.0" encoding="utf-8"?>
<sst xmlns="http://schemas.openxmlformats.org/spreadsheetml/2006/main" count="289" uniqueCount="126">
  <si>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</si>
  <si>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</si>
  <si>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</si>
  <si>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</si>
  <si>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</si>
  <si>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</si>
  <si>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</si>
  <si>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</si>
  <si>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</si>
  <si>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</si>
  <si>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</si>
  <si>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</si>
  <si>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</si>
  <si>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</si>
  <si>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</si>
  <si>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</si>
  <si>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</si>
  <si>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</si>
  <si>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</si>
  <si>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</si>
  <si>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</si>
  <si>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</si>
  <si>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</si>
  <si>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</si>
  <si>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Вид работ</t>
  </si>
  <si>
    <t>Ст-ть работ</t>
  </si>
  <si>
    <t>ИТОГО: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</si>
  <si>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</si>
  <si>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</si>
  <si>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</si>
  <si>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</si>
  <si>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</si>
  <si>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двор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</si>
  <si>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</si>
  <si>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</si>
  <si>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</si>
  <si>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Вывоз КГМ</t>
  </si>
  <si>
    <t>Персонифицированный учет МКД (за 2014 год)</t>
  </si>
  <si>
    <t>В управлении ООО «УК Старый Город» - с 01.10.2013 года</t>
  </si>
  <si>
    <t>Задолженность на 01.01.2014 г</t>
  </si>
  <si>
    <t>Поступило (оплата)</t>
  </si>
  <si>
    <t>Обслуживание ВГО</t>
  </si>
  <si>
    <t>Электроэнергия</t>
  </si>
  <si>
    <t>Холодное водоснабжение</t>
  </si>
  <si>
    <t>Водоотведение</t>
  </si>
  <si>
    <t>Аванс</t>
  </si>
  <si>
    <t>Расходы на управление МКД</t>
  </si>
  <si>
    <t>№ п/п</t>
  </si>
  <si>
    <t>1.</t>
  </si>
  <si>
    <t>2.</t>
  </si>
  <si>
    <t>3.</t>
  </si>
  <si>
    <t>4.</t>
  </si>
  <si>
    <t>5.</t>
  </si>
  <si>
    <t>6.</t>
  </si>
  <si>
    <t>7.</t>
  </si>
  <si>
    <t>Уборка придомовой территории</t>
  </si>
  <si>
    <t>Содержание общего имущества в т.ч.:</t>
  </si>
  <si>
    <t>установка шлангов</t>
  </si>
  <si>
    <t>установка датчика движения</t>
  </si>
  <si>
    <t>Всего работ  за период</t>
  </si>
  <si>
    <t>Задолженность населения на 31.12.2014г., в т.ч.</t>
  </si>
  <si>
    <t>- за содержание жилья, в т.ч.</t>
  </si>
  <si>
    <t xml:space="preserve">     - за декабрь 2014 года</t>
  </si>
  <si>
    <t>Экономист ООО «УК Старый город»                                                                    Хромушина Т.В.</t>
  </si>
  <si>
    <t>Выполненные работы</t>
  </si>
  <si>
    <t>Сумма работ</t>
  </si>
  <si>
    <t>07,07,2014</t>
  </si>
  <si>
    <t>22,10,2014</t>
  </si>
  <si>
    <t>установка счетчиков, автоматов2-8а</t>
  </si>
  <si>
    <t>17,12,2014</t>
  </si>
  <si>
    <t>02,12,2014</t>
  </si>
  <si>
    <t>ООО "УК Старый Город"</t>
  </si>
  <si>
    <t>Обслуживание ВДГО</t>
  </si>
  <si>
    <t>Размещение ТБО</t>
  </si>
  <si>
    <t>Электроэнергия МОП</t>
  </si>
  <si>
    <t xml:space="preserve">Остаток на 01.01.2015 г. </t>
  </si>
  <si>
    <t>Персонифицированный учет МКД  за  2016 г.</t>
  </si>
  <si>
    <t>обследование наружныйх сетей</t>
  </si>
  <si>
    <t>ежемесячно</t>
  </si>
  <si>
    <t>снятие показаний</t>
  </si>
  <si>
    <t>осмотр эл. сетей</t>
  </si>
  <si>
    <t>Пер. Р.Люксембург, д. 4-6</t>
  </si>
  <si>
    <t>В управлении ООО «УК Старый Город» - с 01.07.2013 года</t>
  </si>
  <si>
    <t>Общая площадь квартир –  755,30 м.кв.</t>
  </si>
  <si>
    <r>
      <t>Остаток на 01.01.2014 года – 13348,68</t>
    </r>
    <r>
      <rPr>
        <b/>
        <sz val="14"/>
        <rFont val="Times New Roman"/>
        <family val="1"/>
      </rPr>
      <t>(+)</t>
    </r>
  </si>
  <si>
    <t xml:space="preserve">Электроэнергия </t>
  </si>
  <si>
    <t>Содержание общего имущества в т.ч;</t>
  </si>
  <si>
    <t>установка автомата</t>
  </si>
  <si>
    <t>Сальдо на 01.01.2015г (по начислениям) (+)</t>
  </si>
  <si>
    <t>18259,18</t>
  </si>
  <si>
    <t>устновка шлангов 2,2а,4,4а,6,6а,8,8а</t>
  </si>
  <si>
    <t>пер. Розы Люксембург, д. 4-6</t>
  </si>
  <si>
    <t>руб. (прибыль)</t>
  </si>
  <si>
    <t>детская площадка "Мадагаскар"</t>
  </si>
  <si>
    <t>общестроительные работы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</si>
  <si>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</si>
  <si>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</si>
  <si>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</si>
  <si>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</si>
  <si>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</si>
  <si>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</si>
  <si>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Уборка подъезда</t>
  </si>
  <si>
    <t>Песок 1го класса</t>
  </si>
  <si>
    <t>Работы на детской площадке</t>
  </si>
  <si>
    <t>Разгрузо-погрузочные работы</t>
  </si>
  <si>
    <t>Разгрузо-погрузочные работы, песок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</si>
  <si>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</si>
  <si>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</si>
  <si>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</si>
  <si>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</si>
  <si>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</si>
  <si>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</si>
  <si>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</si>
  <si>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ежемесячно с 01.01.2017 по 31.07.2017</t>
  </si>
  <si>
    <t>снятие показаний общедомового прибора учета э/э</t>
  </si>
  <si>
    <t>Ремонт групповых щитков. Смена ламп накаливания</t>
  </si>
  <si>
    <t>Снятие показаний с приборов учета электроэнергии</t>
  </si>
  <si>
    <t xml:space="preserve">Обследование чердачных, подвальных и лест. клеток  на предмет утечки трубопроводов. </t>
  </si>
  <si>
    <t>Снятие, установка водомеров</t>
  </si>
  <si>
    <t>Ремонт системы автоматического привода откатных ворот</t>
  </si>
  <si>
    <t>Ремонт автоматики откатных ворот</t>
  </si>
  <si>
    <t>Эко-сервис</t>
  </si>
  <si>
    <t>Промывка труб канализационной и дренажной системы</t>
  </si>
  <si>
    <t>кгм</t>
  </si>
  <si>
    <t>Электромонтажные работы</t>
  </si>
  <si>
    <t>Сантехнические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</si>
</sst>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7" xfId="0" applyFont="1" applyBorder="1" applyAlignment="1">
      <alignment vertical="top" wrapText="1"/>
    </xf>
    <xf numFmtId="0" fontId="1" fillId="0" borderId="0" xfId="0" applyFont="1" applyAlignment="1">
      <alignment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4" xfId="0" applyFont="1" applyBorder="1" applyAlignment="1">
      <alignment horizontal="right"/>
    </xf>
    <xf numFmtId="0" fontId="6" fillId="35" borderId="25" xfId="52" applyNumberFormat="1" applyFont="1" applyFill="1" applyBorder="1" applyAlignment="1">
      <alignment horizontal="left" vertical="top" wrapText="1"/>
      <protection/>
    </xf>
    <xf numFmtId="4" fontId="6" fillId="35" borderId="25" xfId="52" applyNumberFormat="1" applyFont="1" applyFill="1" applyBorder="1" applyAlignment="1">
      <alignment horizontal="right" vertical="top"/>
      <protection/>
    </xf>
    <xf numFmtId="0" fontId="6" fillId="0" borderId="25" xfId="52" applyNumberFormat="1" applyFont="1" applyBorder="1" applyAlignment="1">
      <alignment horizontal="left" vertical="top" wrapText="1" indent="2"/>
      <protection/>
    </xf>
    <xf numFmtId="4" fontId="6" fillId="0" borderId="25" xfId="52" applyNumberFormat="1" applyFont="1" applyBorder="1" applyAlignment="1">
      <alignment horizontal="right" vertical="top"/>
      <protection/>
    </xf>
    <xf numFmtId="0" fontId="6" fillId="0" borderId="25" xfId="52" applyNumberFormat="1" applyFont="1" applyBorder="1" applyAlignment="1">
      <alignment horizontal="right" vertical="top"/>
      <protection/>
    </xf>
    <xf numFmtId="2" fontId="6" fillId="0" borderId="25" xfId="52" applyNumberFormat="1" applyFont="1" applyBorder="1" applyAlignment="1">
      <alignment horizontal="right" vertical="top"/>
      <protection/>
    </xf>
    <xf numFmtId="170" fontId="6" fillId="0" borderId="25" xfId="52" applyNumberFormat="1" applyFont="1" applyBorder="1" applyAlignment="1">
      <alignment horizontal="right" vertical="top"/>
      <protection/>
    </xf>
    <xf numFmtId="3" fontId="6" fillId="0" borderId="25" xfId="52" applyNumberFormat="1" applyFont="1" applyBorder="1" applyAlignment="1">
      <alignment horizontal="right" vertical="top"/>
      <protection/>
    </xf>
    <xf numFmtId="0" fontId="0" fillId="36" borderId="25" xfId="52" applyNumberFormat="1" applyFont="1" applyFill="1" applyBorder="1" applyAlignment="1">
      <alignment horizontal="left" vertical="top"/>
      <protection/>
    </xf>
    <xf numFmtId="4" fontId="0" fillId="36" borderId="25" xfId="52" applyNumberFormat="1" applyFont="1" applyFill="1" applyBorder="1" applyAlignment="1">
      <alignment horizontal="right" vertical="top"/>
      <protection/>
    </xf>
    <xf numFmtId="0" fontId="3" fillId="33" borderId="0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 wrapText="1"/>
    </xf>
    <xf numFmtId="0" fontId="44" fillId="38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center" vertical="center"/>
    </xf>
    <xf numFmtId="14" fontId="44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0" borderId="13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20">
      <selection activeCell="F39" sqref="F39"/>
    </sheetView>
  </sheetViews>
  <sheetFormatPr defaultColWidth="9.140625" defaultRowHeight="12.75" outlineLevelRow="1"/>
  <cols>
    <col min="1" max="1" width="4.421875" style="11" customWidth="1"/>
    <col min="2" max="2" width="2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4.25" customHeight="1">
      <c r="A1" s="110" t="s">
        <v>106</v>
      </c>
      <c r="B1" s="110"/>
      <c r="C1" s="110"/>
      <c r="D1" s="110"/>
      <c r="E1" s="110"/>
      <c r="F1" s="110"/>
      <c r="G1" s="74"/>
    </row>
    <row r="2" spans="1:8" ht="14.25" customHeight="1">
      <c r="A2" s="110" t="s">
        <v>91</v>
      </c>
      <c r="B2" s="110"/>
      <c r="C2" s="110"/>
      <c r="D2" s="110"/>
      <c r="E2" s="110"/>
      <c r="F2" s="110"/>
      <c r="G2" s="9"/>
      <c r="H2" s="10"/>
    </row>
    <row r="3" ht="14.25" customHeight="1"/>
    <row r="4" spans="1:6" ht="14.25" customHeight="1" outlineLevel="1">
      <c r="A4" s="12" t="s">
        <v>38</v>
      </c>
      <c r="C4" s="12"/>
      <c r="D4" s="12"/>
      <c r="E4" s="12"/>
      <c r="F4" s="12"/>
    </row>
    <row r="5" spans="1:6" ht="14.25" customHeight="1" outlineLevel="1">
      <c r="A5" s="12" t="s">
        <v>10</v>
      </c>
      <c r="C5" s="12"/>
      <c r="D5" s="12">
        <v>755.3</v>
      </c>
      <c r="E5" s="12" t="s">
        <v>11</v>
      </c>
      <c r="F5" s="12"/>
    </row>
    <row r="6" ht="14.25" customHeight="1">
      <c r="I6" s="30"/>
    </row>
    <row r="7" spans="1:6" ht="14.25" customHeight="1">
      <c r="A7" s="9" t="s">
        <v>107</v>
      </c>
      <c r="C7" s="9"/>
      <c r="D7" s="37">
        <f>'2016'!F40</f>
        <v>79803.63900000002</v>
      </c>
      <c r="E7" s="9" t="s">
        <v>92</v>
      </c>
      <c r="F7" s="9"/>
    </row>
    <row r="8" spans="1:6" ht="14.25" customHeight="1">
      <c r="A8" s="9" t="s">
        <v>108</v>
      </c>
      <c r="C8" s="12"/>
      <c r="D8" s="13">
        <f>C20</f>
        <v>34016.04000000001</v>
      </c>
      <c r="E8" s="12" t="s">
        <v>13</v>
      </c>
      <c r="F8" s="12"/>
    </row>
    <row r="9" spans="2:6" ht="14.25" customHeight="1">
      <c r="B9" s="12"/>
      <c r="C9" s="12"/>
      <c r="D9" s="12"/>
      <c r="E9" s="12"/>
      <c r="F9" s="14" t="s">
        <v>14</v>
      </c>
    </row>
    <row r="10" spans="1:6" s="11" customFormat="1" ht="42.75" customHeight="1">
      <c r="A10" s="4" t="s">
        <v>15</v>
      </c>
      <c r="B10" s="15" t="s">
        <v>16</v>
      </c>
      <c r="C10" s="16" t="s">
        <v>109</v>
      </c>
      <c r="D10" s="16" t="s">
        <v>0</v>
      </c>
      <c r="E10" s="16" t="s">
        <v>18</v>
      </c>
      <c r="F10" s="16" t="s">
        <v>110</v>
      </c>
    </row>
    <row r="11" spans="1:9" s="18" customFormat="1" ht="14.25" customHeight="1">
      <c r="A11" s="4">
        <v>1</v>
      </c>
      <c r="B11" s="17" t="s">
        <v>1</v>
      </c>
      <c r="C11" s="31">
        <v>18011.740000000005</v>
      </c>
      <c r="D11" s="31">
        <f>40347.72+40396.92</f>
        <v>80744.64</v>
      </c>
      <c r="E11" s="31">
        <f>28324.41+5212.66+2068.88+49175.95-1337.57</f>
        <v>83444.32999999999</v>
      </c>
      <c r="F11" s="31">
        <f>C11+D11-E11</f>
        <v>15312.050000000017</v>
      </c>
      <c r="G11" s="5" t="s">
        <v>29</v>
      </c>
      <c r="H11" s="5">
        <v>7.5</v>
      </c>
      <c r="I11" s="30">
        <f>H11*12*H24</f>
        <v>67977</v>
      </c>
    </row>
    <row r="12" spans="1:9" s="18" customFormat="1" ht="14.25" customHeight="1">
      <c r="A12" s="4">
        <v>2</v>
      </c>
      <c r="B12" s="17" t="s">
        <v>2</v>
      </c>
      <c r="C12" s="31">
        <v>7768.740000000002</v>
      </c>
      <c r="D12" s="31">
        <f>13494.8+13495.8</f>
        <v>26990.6</v>
      </c>
      <c r="E12" s="31">
        <f>9631.42+15660.85</f>
        <v>25292.27</v>
      </c>
      <c r="F12" s="31">
        <f aca="true" t="shared" si="0" ref="F12:F19">C12+D12-E12</f>
        <v>9467.069999999996</v>
      </c>
      <c r="G12" s="12" t="s">
        <v>30</v>
      </c>
      <c r="H12" s="5">
        <v>3.2</v>
      </c>
      <c r="I12" s="29">
        <f>H12*12*H24</f>
        <v>29003.520000000004</v>
      </c>
    </row>
    <row r="13" spans="1:9" s="18" customFormat="1" ht="14.25" customHeight="1">
      <c r="A13" s="4">
        <v>3</v>
      </c>
      <c r="B13" s="17" t="s">
        <v>31</v>
      </c>
      <c r="C13" s="31">
        <v>0</v>
      </c>
      <c r="D13" s="31">
        <v>0</v>
      </c>
      <c r="E13" s="31">
        <v>0</v>
      </c>
      <c r="F13" s="31">
        <f t="shared" si="0"/>
        <v>0</v>
      </c>
      <c r="G13" s="12" t="s">
        <v>32</v>
      </c>
      <c r="H13" s="5">
        <v>1.59</v>
      </c>
      <c r="I13" s="29">
        <f>H13*12*H24</f>
        <v>14411.124</v>
      </c>
    </row>
    <row r="14" spans="1:9" s="18" customFormat="1" ht="14.25" customHeight="1">
      <c r="A14" s="4">
        <v>4</v>
      </c>
      <c r="B14" s="17" t="s">
        <v>41</v>
      </c>
      <c r="C14" s="31">
        <v>429.28999999999996</v>
      </c>
      <c r="D14" s="31">
        <f>1178.35+1177.32</f>
        <v>2355.67</v>
      </c>
      <c r="E14" s="31">
        <f>841.26+1361.67</f>
        <v>2202.9300000000003</v>
      </c>
      <c r="F14" s="31">
        <f t="shared" si="0"/>
        <v>582.0299999999997</v>
      </c>
      <c r="G14" s="36" t="s">
        <v>123</v>
      </c>
      <c r="H14" s="36">
        <v>0.29</v>
      </c>
      <c r="I14" s="18">
        <f>H14*12*H24</f>
        <v>2628.4439999999995</v>
      </c>
    </row>
    <row r="15" spans="1:8" s="18" customFormat="1" ht="14.25" customHeight="1">
      <c r="A15" s="4">
        <v>5</v>
      </c>
      <c r="B15" s="17" t="s">
        <v>42</v>
      </c>
      <c r="C15" s="32">
        <v>2351.049999999998</v>
      </c>
      <c r="D15" s="32">
        <v>0</v>
      </c>
      <c r="E15" s="32">
        <v>0</v>
      </c>
      <c r="F15" s="31">
        <f t="shared" si="0"/>
        <v>2351.049999999998</v>
      </c>
      <c r="G15" s="36"/>
      <c r="H15" s="36"/>
    </row>
    <row r="16" spans="1:8" s="18" customFormat="1" ht="14.25" customHeight="1">
      <c r="A16" s="4">
        <v>6</v>
      </c>
      <c r="B16" s="17" t="s">
        <v>74</v>
      </c>
      <c r="C16" s="32">
        <v>2006.9300000000003</v>
      </c>
      <c r="D16" s="32">
        <f>-3.25</f>
        <v>-3.25</v>
      </c>
      <c r="E16" s="32">
        <f>337.43+412.54</f>
        <v>749.97</v>
      </c>
      <c r="F16" s="31">
        <f t="shared" si="0"/>
        <v>1253.7100000000003</v>
      </c>
      <c r="G16" s="36"/>
      <c r="H16" s="36"/>
    </row>
    <row r="17" spans="1:8" s="18" customFormat="1" ht="14.25" customHeight="1">
      <c r="A17" s="4">
        <v>7</v>
      </c>
      <c r="B17" s="17" t="s">
        <v>43</v>
      </c>
      <c r="C17" s="32">
        <v>17594.88</v>
      </c>
      <c r="D17" s="32">
        <f>21207.96+14574.42</f>
        <v>35782.38</v>
      </c>
      <c r="E17" s="32">
        <f>11246.3+9279.85</f>
        <v>20526.15</v>
      </c>
      <c r="F17" s="31">
        <f t="shared" si="0"/>
        <v>32851.10999999999</v>
      </c>
      <c r="G17" s="36"/>
      <c r="H17" s="36"/>
    </row>
    <row r="18" spans="1:8" s="18" customFormat="1" ht="14.25" customHeight="1">
      <c r="A18" s="4">
        <v>8</v>
      </c>
      <c r="B18" s="17" t="s">
        <v>44</v>
      </c>
      <c r="C18" s="32">
        <v>-17460.07</v>
      </c>
      <c r="D18" s="32">
        <v>0</v>
      </c>
      <c r="E18" s="32">
        <f>93.5-8662.6</f>
        <v>-8569.1</v>
      </c>
      <c r="F18" s="31">
        <f t="shared" si="0"/>
        <v>-8890.97</v>
      </c>
      <c r="G18" s="36"/>
      <c r="H18" s="36"/>
    </row>
    <row r="19" spans="1:8" s="18" customFormat="1" ht="14.25" customHeight="1">
      <c r="A19" s="4">
        <v>9</v>
      </c>
      <c r="B19" s="17" t="s">
        <v>101</v>
      </c>
      <c r="C19" s="32">
        <v>3313.4799999999996</v>
      </c>
      <c r="D19" s="32">
        <f>14400+16800</f>
        <v>31200</v>
      </c>
      <c r="E19" s="32">
        <f>10283.04+15062.4</f>
        <v>25345.440000000002</v>
      </c>
      <c r="F19" s="31">
        <f t="shared" si="0"/>
        <v>9168.039999999994</v>
      </c>
      <c r="G19" s="36"/>
      <c r="H19" s="36"/>
    </row>
    <row r="20" spans="1:6" ht="14.25" customHeight="1">
      <c r="A20" s="4"/>
      <c r="B20" s="17" t="s">
        <v>3</v>
      </c>
      <c r="C20" s="32">
        <f>SUM(C11:C19)</f>
        <v>34016.04000000001</v>
      </c>
      <c r="D20" s="32">
        <f>SUM(D11:D19)</f>
        <v>177070.03999999998</v>
      </c>
      <c r="E20" s="32">
        <f>SUM(E11:E19)</f>
        <v>148991.99</v>
      </c>
      <c r="F20" s="32">
        <f>SUM(F11:F19)</f>
        <v>62094.09</v>
      </c>
    </row>
    <row r="21" ht="14.25" customHeight="1"/>
    <row r="22" spans="1:6" ht="14.25" customHeight="1">
      <c r="A22" s="110" t="s">
        <v>19</v>
      </c>
      <c r="B22" s="110"/>
      <c r="C22" s="110"/>
      <c r="D22" s="110"/>
      <c r="E22" s="110"/>
      <c r="F22" s="110"/>
    </row>
    <row r="23" spans="1:8" ht="14.25" customHeight="1">
      <c r="A23" s="74"/>
      <c r="B23" s="74"/>
      <c r="C23" s="74"/>
      <c r="D23" s="74"/>
      <c r="E23" s="74"/>
      <c r="F23" s="74"/>
      <c r="H23" s="5" t="s">
        <v>20</v>
      </c>
    </row>
    <row r="24" spans="1:8" ht="14.25" customHeight="1">
      <c r="A24" s="16" t="s">
        <v>28</v>
      </c>
      <c r="B24" s="111" t="s">
        <v>4</v>
      </c>
      <c r="C24" s="111"/>
      <c r="D24" s="111"/>
      <c r="E24" s="111"/>
      <c r="F24" s="19" t="s">
        <v>9</v>
      </c>
      <c r="G24" s="20"/>
      <c r="H24" s="5">
        <f>D5</f>
        <v>755.3</v>
      </c>
    </row>
    <row r="25" spans="1:10" ht="14.25" customHeight="1">
      <c r="A25" s="21">
        <v>1</v>
      </c>
      <c r="B25" s="112" t="s">
        <v>2</v>
      </c>
      <c r="C25" s="112"/>
      <c r="D25" s="112"/>
      <c r="E25" s="112"/>
      <c r="F25" s="1">
        <f>D12</f>
        <v>26990.6</v>
      </c>
      <c r="G25" s="22"/>
      <c r="H25" s="5" t="s">
        <v>21</v>
      </c>
      <c r="I25" s="5" t="s">
        <v>22</v>
      </c>
      <c r="J25" s="5" t="s">
        <v>23</v>
      </c>
    </row>
    <row r="26" spans="1:10" ht="14.25" customHeight="1">
      <c r="A26" s="23">
        <v>2</v>
      </c>
      <c r="B26" s="113" t="s">
        <v>41</v>
      </c>
      <c r="C26" s="113"/>
      <c r="D26" s="113"/>
      <c r="E26" s="113"/>
      <c r="F26" s="2">
        <f>D14</f>
        <v>2355.67</v>
      </c>
      <c r="G26" s="22"/>
      <c r="I26" s="5">
        <v>1280</v>
      </c>
      <c r="J26" s="5">
        <v>1927</v>
      </c>
    </row>
    <row r="27" spans="1:7" ht="14.25" customHeight="1">
      <c r="A27" s="23">
        <v>3</v>
      </c>
      <c r="B27" s="113" t="s">
        <v>36</v>
      </c>
      <c r="C27" s="113"/>
      <c r="D27" s="113"/>
      <c r="E27" s="113"/>
      <c r="F27" s="2">
        <f>I14</f>
        <v>2628.4439999999995</v>
      </c>
      <c r="G27" s="22"/>
    </row>
    <row r="28" spans="1:7" ht="14.25" customHeight="1" outlineLevel="1">
      <c r="A28" s="23">
        <v>4</v>
      </c>
      <c r="B28" s="113" t="s">
        <v>5</v>
      </c>
      <c r="C28" s="113"/>
      <c r="D28" s="113"/>
      <c r="E28" s="113"/>
      <c r="F28" s="2">
        <f>I12</f>
        <v>29003.520000000004</v>
      </c>
      <c r="G28" s="22"/>
    </row>
    <row r="29" spans="1:7" ht="14.25" customHeight="1" outlineLevel="1">
      <c r="A29" s="23">
        <v>5</v>
      </c>
      <c r="B29" s="113" t="s">
        <v>42</v>
      </c>
      <c r="C29" s="113"/>
      <c r="D29" s="113"/>
      <c r="E29" s="113"/>
      <c r="F29" s="3">
        <f>D15</f>
        <v>0</v>
      </c>
      <c r="G29" s="12"/>
    </row>
    <row r="30" spans="1:7" ht="14.25" customHeight="1" outlineLevel="1">
      <c r="A30" s="23">
        <v>6</v>
      </c>
      <c r="B30" s="113" t="s">
        <v>74</v>
      </c>
      <c r="C30" s="113"/>
      <c r="D30" s="113"/>
      <c r="E30" s="113"/>
      <c r="F30" s="3">
        <f>D16</f>
        <v>-3.25</v>
      </c>
      <c r="G30" s="12"/>
    </row>
    <row r="31" spans="1:7" ht="14.25" customHeight="1" outlineLevel="1">
      <c r="A31" s="23">
        <v>7</v>
      </c>
      <c r="B31" s="113" t="s">
        <v>43</v>
      </c>
      <c r="C31" s="113"/>
      <c r="D31" s="113"/>
      <c r="E31" s="113"/>
      <c r="F31" s="3">
        <f>D17+D18</f>
        <v>35782.38</v>
      </c>
      <c r="G31" s="12"/>
    </row>
    <row r="32" spans="1:7" ht="14.25" customHeight="1" outlineLevel="1">
      <c r="A32" s="23">
        <v>8</v>
      </c>
      <c r="B32" s="113" t="s">
        <v>55</v>
      </c>
      <c r="C32" s="113"/>
      <c r="D32" s="113"/>
      <c r="E32" s="113"/>
      <c r="F32" s="3">
        <f>I13</f>
        <v>14411.124</v>
      </c>
      <c r="G32" s="12"/>
    </row>
    <row r="33" spans="1:7" ht="14.25" customHeight="1" outlineLevel="1">
      <c r="A33" s="23">
        <v>9</v>
      </c>
      <c r="B33" s="114" t="s">
        <v>101</v>
      </c>
      <c r="C33" s="115"/>
      <c r="D33" s="115"/>
      <c r="E33" s="116"/>
      <c r="F33" s="3">
        <f>D19</f>
        <v>31200</v>
      </c>
      <c r="G33" s="12"/>
    </row>
    <row r="34" spans="1:7" ht="14.25" customHeight="1">
      <c r="A34" s="23">
        <v>10</v>
      </c>
      <c r="B34" s="117" t="s">
        <v>56</v>
      </c>
      <c r="C34" s="117"/>
      <c r="D34" s="117"/>
      <c r="E34" s="117"/>
      <c r="F34" s="3">
        <f>F36+F35+F37</f>
        <v>12623.75</v>
      </c>
      <c r="G34" s="12"/>
    </row>
    <row r="35" spans="1:7" ht="14.25" customHeight="1" outlineLevel="1">
      <c r="A35" s="23" t="s">
        <v>6</v>
      </c>
      <c r="B35" s="113" t="s">
        <v>124</v>
      </c>
      <c r="C35" s="113"/>
      <c r="D35" s="113"/>
      <c r="E35" s="113"/>
      <c r="F35" s="3">
        <f>F46+F47+F48+F49+F50+F51</f>
        <v>3230</v>
      </c>
      <c r="G35" s="12"/>
    </row>
    <row r="36" spans="1:7" ht="14.25" customHeight="1" outlineLevel="1">
      <c r="A36" s="23" t="s">
        <v>6</v>
      </c>
      <c r="B36" s="113" t="s">
        <v>125</v>
      </c>
      <c r="C36" s="113"/>
      <c r="D36" s="113"/>
      <c r="E36" s="113"/>
      <c r="F36" s="3">
        <f>F52+F53+F54+F58</f>
        <v>6643.75</v>
      </c>
      <c r="G36" s="12"/>
    </row>
    <row r="37" spans="1:7" ht="14.25" customHeight="1" outlineLevel="1">
      <c r="A37" s="23" t="s">
        <v>6</v>
      </c>
      <c r="B37" s="113" t="s">
        <v>94</v>
      </c>
      <c r="C37" s="113"/>
      <c r="D37" s="113"/>
      <c r="E37" s="113"/>
      <c r="F37" s="3">
        <f>F55+F56+F57</f>
        <v>2750</v>
      </c>
      <c r="G37" s="12"/>
    </row>
    <row r="38" spans="1:7" s="26" customFormat="1" ht="14.25" customHeight="1">
      <c r="A38" s="24"/>
      <c r="B38" s="118" t="s">
        <v>7</v>
      </c>
      <c r="C38" s="118"/>
      <c r="D38" s="118"/>
      <c r="E38" s="118"/>
      <c r="F38" s="25">
        <f>F25+F26+F27+F28+F29+F30+F31+F32+F33+F34</f>
        <v>154992.238</v>
      </c>
      <c r="G38" s="9"/>
    </row>
    <row r="39" ht="14.25" customHeight="1"/>
    <row r="40" spans="1:6" ht="14.25" customHeight="1">
      <c r="A40" s="33" t="s">
        <v>111</v>
      </c>
      <c r="B40" s="33"/>
      <c r="C40" s="33"/>
      <c r="D40" s="33"/>
      <c r="E40" s="33"/>
      <c r="F40" s="3">
        <f>D7+D20-F38</f>
        <v>101881.44099999999</v>
      </c>
    </row>
    <row r="41" spans="1:6" ht="14.25" customHeight="1">
      <c r="A41" s="33" t="s">
        <v>112</v>
      </c>
      <c r="B41" s="33"/>
      <c r="C41" s="33"/>
      <c r="D41" s="33"/>
      <c r="E41" s="33"/>
      <c r="F41" s="3">
        <f>F20</f>
        <v>62094.09</v>
      </c>
    </row>
    <row r="42" spans="1:6" ht="14.25" customHeight="1">
      <c r="A42" s="34" t="s">
        <v>34</v>
      </c>
      <c r="B42" s="34"/>
      <c r="C42" s="34"/>
      <c r="D42" s="34"/>
      <c r="E42" s="34"/>
      <c r="F42" s="3">
        <f>F40-F41</f>
        <v>39787.350999999995</v>
      </c>
    </row>
    <row r="43" ht="14.25" customHeight="1"/>
    <row r="44" ht="14.25" customHeight="1"/>
    <row r="45" spans="1:6" ht="14.25" customHeight="1">
      <c r="A45" s="75" t="s">
        <v>15</v>
      </c>
      <c r="B45" s="75" t="s">
        <v>8</v>
      </c>
      <c r="C45" s="103" t="s">
        <v>24</v>
      </c>
      <c r="D45" s="104"/>
      <c r="E45" s="105"/>
      <c r="F45" s="75" t="s">
        <v>25</v>
      </c>
    </row>
    <row r="46" spans="1:6" ht="14.25" customHeight="1">
      <c r="A46" s="75"/>
      <c r="B46" s="76" t="s">
        <v>113</v>
      </c>
      <c r="C46" s="100" t="s">
        <v>114</v>
      </c>
      <c r="D46" s="101"/>
      <c r="E46" s="102"/>
      <c r="F46" s="77">
        <f>170/4*7</f>
        <v>297.5</v>
      </c>
    </row>
    <row r="47" spans="1:6" ht="14.25" customHeight="1">
      <c r="A47" s="78"/>
      <c r="B47" s="79">
        <v>42800</v>
      </c>
      <c r="C47" s="100" t="s">
        <v>115</v>
      </c>
      <c r="D47" s="101"/>
      <c r="E47" s="102"/>
      <c r="F47" s="77">
        <v>1550</v>
      </c>
    </row>
    <row r="48" spans="1:6" ht="14.25" customHeight="1">
      <c r="A48" s="78"/>
      <c r="B48" s="79">
        <v>43008</v>
      </c>
      <c r="C48" s="100" t="s">
        <v>116</v>
      </c>
      <c r="D48" s="101"/>
      <c r="E48" s="102"/>
      <c r="F48" s="77">
        <v>400</v>
      </c>
    </row>
    <row r="49" spans="1:6" ht="14.25" customHeight="1">
      <c r="A49" s="78"/>
      <c r="B49" s="79">
        <v>43039</v>
      </c>
      <c r="C49" s="100" t="s">
        <v>116</v>
      </c>
      <c r="D49" s="101"/>
      <c r="E49" s="102"/>
      <c r="F49" s="77">
        <v>442.5</v>
      </c>
    </row>
    <row r="50" spans="1:6" s="26" customFormat="1" ht="14.25" customHeight="1">
      <c r="A50" s="78"/>
      <c r="B50" s="79">
        <v>43069</v>
      </c>
      <c r="C50" s="100" t="s">
        <v>116</v>
      </c>
      <c r="D50" s="101"/>
      <c r="E50" s="102"/>
      <c r="F50" s="77">
        <v>267.5</v>
      </c>
    </row>
    <row r="51" spans="1:6" ht="15.75">
      <c r="A51" s="78"/>
      <c r="B51" s="79">
        <v>43098</v>
      </c>
      <c r="C51" s="100" t="s">
        <v>116</v>
      </c>
      <c r="D51" s="101"/>
      <c r="E51" s="102"/>
      <c r="F51" s="77">
        <v>272.5</v>
      </c>
    </row>
    <row r="52" spans="1:6" ht="15.75">
      <c r="A52" s="78"/>
      <c r="B52" s="79">
        <v>42955</v>
      </c>
      <c r="C52" s="100" t="s">
        <v>117</v>
      </c>
      <c r="D52" s="101"/>
      <c r="E52" s="102"/>
      <c r="F52" s="80">
        <v>377</v>
      </c>
    </row>
    <row r="53" spans="1:6" ht="15.75">
      <c r="A53" s="78"/>
      <c r="B53" s="79">
        <v>42965</v>
      </c>
      <c r="C53" s="100" t="s">
        <v>117</v>
      </c>
      <c r="D53" s="101"/>
      <c r="E53" s="102"/>
      <c r="F53" s="80">
        <v>282.75</v>
      </c>
    </row>
    <row r="54" spans="1:6" ht="15.75">
      <c r="A54" s="78"/>
      <c r="B54" s="79">
        <v>43008</v>
      </c>
      <c r="C54" s="100" t="s">
        <v>118</v>
      </c>
      <c r="D54" s="101"/>
      <c r="E54" s="102"/>
      <c r="F54" s="80">
        <v>1684</v>
      </c>
    </row>
    <row r="55" spans="1:6" ht="15.75">
      <c r="A55" s="78"/>
      <c r="B55" s="79">
        <v>42940</v>
      </c>
      <c r="C55" s="100" t="s">
        <v>119</v>
      </c>
      <c r="D55" s="101"/>
      <c r="E55" s="102"/>
      <c r="F55" s="99">
        <v>375</v>
      </c>
    </row>
    <row r="56" spans="1:6" ht="15.75">
      <c r="A56" s="78"/>
      <c r="B56" s="79">
        <v>42912</v>
      </c>
      <c r="C56" s="100" t="s">
        <v>119</v>
      </c>
      <c r="D56" s="101"/>
      <c r="E56" s="102"/>
      <c r="F56" s="99">
        <v>375</v>
      </c>
    </row>
    <row r="57" spans="1:6" ht="15.75">
      <c r="A57" s="78"/>
      <c r="B57" s="79">
        <v>42972</v>
      </c>
      <c r="C57" s="100" t="s">
        <v>120</v>
      </c>
      <c r="D57" s="101"/>
      <c r="E57" s="102"/>
      <c r="F57" s="99">
        <v>2000</v>
      </c>
    </row>
    <row r="58" spans="1:6" ht="15.75">
      <c r="A58" s="78"/>
      <c r="B58" s="79">
        <v>42965</v>
      </c>
      <c r="C58" s="100" t="s">
        <v>122</v>
      </c>
      <c r="D58" s="101"/>
      <c r="E58" s="102"/>
      <c r="F58" s="80">
        <v>4300</v>
      </c>
    </row>
    <row r="59" spans="1:6" ht="15.75">
      <c r="A59" s="78"/>
      <c r="B59" s="78"/>
      <c r="C59" s="81"/>
      <c r="D59" s="82"/>
      <c r="E59" s="83"/>
      <c r="F59" s="78"/>
    </row>
    <row r="60" spans="1:6" ht="15.75">
      <c r="A60" s="78"/>
      <c r="B60" s="78"/>
      <c r="C60" s="81"/>
      <c r="D60" s="82"/>
      <c r="E60" s="83"/>
      <c r="F60" s="78"/>
    </row>
    <row r="61" spans="1:6" ht="15.75">
      <c r="A61" s="84"/>
      <c r="B61" s="85"/>
      <c r="C61" s="106"/>
      <c r="D61" s="107"/>
      <c r="E61" s="108"/>
      <c r="F61" s="86"/>
    </row>
    <row r="62" spans="1:6" ht="15.75">
      <c r="A62" s="109" t="s">
        <v>26</v>
      </c>
      <c r="B62" s="109"/>
      <c r="C62" s="109"/>
      <c r="D62" s="109"/>
      <c r="E62" s="109"/>
      <c r="F62" s="87">
        <f>SUM(F46:F61)</f>
        <v>12623.75</v>
      </c>
    </row>
    <row r="63" spans="1:6" ht="15.75">
      <c r="A63" s="88"/>
      <c r="B63" s="89"/>
      <c r="C63" s="90"/>
      <c r="D63" s="91"/>
      <c r="E63" s="92"/>
      <c r="F63" s="88"/>
    </row>
    <row r="64" spans="1:6" ht="15.75">
      <c r="A64" s="88"/>
      <c r="B64" s="89"/>
      <c r="C64" s="93"/>
      <c r="D64" s="94"/>
      <c r="E64" s="95"/>
      <c r="F64" s="88"/>
    </row>
    <row r="65" spans="1:6" ht="15.75">
      <c r="A65" s="96"/>
      <c r="B65" s="97"/>
      <c r="C65" s="98"/>
      <c r="D65" s="98"/>
      <c r="E65" s="98"/>
      <c r="F65" s="96"/>
    </row>
    <row r="66" spans="1:6" ht="15.75">
      <c r="A66" s="88"/>
      <c r="B66" s="89"/>
      <c r="C66" s="92"/>
      <c r="D66" s="94"/>
      <c r="E66" s="95"/>
      <c r="F66" s="88"/>
    </row>
    <row r="67" spans="1:6" ht="15.75">
      <c r="A67" s="88"/>
      <c r="B67" s="89"/>
      <c r="C67" s="93"/>
      <c r="D67" s="94"/>
      <c r="E67" s="95"/>
      <c r="F67" s="88"/>
    </row>
    <row r="68" spans="1:6" ht="15.75">
      <c r="A68" s="75" t="s">
        <v>15</v>
      </c>
      <c r="B68" s="75" t="s">
        <v>8</v>
      </c>
      <c r="C68" s="103" t="s">
        <v>24</v>
      </c>
      <c r="D68" s="104"/>
      <c r="E68" s="105"/>
      <c r="F68" s="75" t="s">
        <v>25</v>
      </c>
    </row>
    <row r="69" ht="15.75">
      <c r="A69" s="78" t="s">
        <v>121</v>
      </c>
    </row>
  </sheetData>
  <sheetProtection/>
  <mergeCells count="35">
    <mergeCell ref="C48:E48"/>
    <mergeCell ref="C49:E49"/>
    <mergeCell ref="C50:E50"/>
    <mergeCell ref="B36:E36"/>
    <mergeCell ref="B37:E37"/>
    <mergeCell ref="B38:E38"/>
    <mergeCell ref="C45:E45"/>
    <mergeCell ref="C46:E46"/>
    <mergeCell ref="C47:E47"/>
    <mergeCell ref="B30:E30"/>
    <mergeCell ref="B31:E31"/>
    <mergeCell ref="B32:E32"/>
    <mergeCell ref="B33:E33"/>
    <mergeCell ref="B34:E34"/>
    <mergeCell ref="B35:E35"/>
    <mergeCell ref="A62:E62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C57:E57"/>
    <mergeCell ref="C68:E68"/>
    <mergeCell ref="C58:E58"/>
    <mergeCell ref="C55:E55"/>
    <mergeCell ref="C56:E56"/>
    <mergeCell ref="C51:E51"/>
    <mergeCell ref="C52:E52"/>
    <mergeCell ref="C53:E53"/>
    <mergeCell ref="C54:E54"/>
    <mergeCell ref="C61:E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F40" sqref="F40"/>
    </sheetView>
  </sheetViews>
  <sheetFormatPr defaultColWidth="9.140625" defaultRowHeight="12.75" outlineLevelRow="1"/>
  <cols>
    <col min="1" max="1" width="4.421875" style="11" customWidth="1"/>
    <col min="2" max="2" width="2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4.25" customHeight="1">
      <c r="A1" s="110" t="s">
        <v>76</v>
      </c>
      <c r="B1" s="110"/>
      <c r="C1" s="110"/>
      <c r="D1" s="110"/>
      <c r="E1" s="110"/>
      <c r="F1" s="110"/>
      <c r="G1" s="72"/>
    </row>
    <row r="2" spans="1:8" ht="14.25" customHeight="1">
      <c r="A2" s="110" t="s">
        <v>91</v>
      </c>
      <c r="B2" s="110"/>
      <c r="C2" s="110"/>
      <c r="D2" s="110"/>
      <c r="E2" s="110"/>
      <c r="F2" s="110"/>
      <c r="G2" s="9"/>
      <c r="H2" s="10"/>
    </row>
    <row r="3" ht="14.25" customHeight="1"/>
    <row r="4" spans="1:6" ht="14.25" customHeight="1" outlineLevel="1">
      <c r="A4" s="12" t="s">
        <v>38</v>
      </c>
      <c r="C4" s="12"/>
      <c r="D4" s="12"/>
      <c r="E4" s="12"/>
      <c r="F4" s="12"/>
    </row>
    <row r="5" spans="1:6" ht="14.25" customHeight="1" outlineLevel="1">
      <c r="A5" s="12" t="s">
        <v>10</v>
      </c>
      <c r="C5" s="12"/>
      <c r="D5" s="12">
        <v>755.3</v>
      </c>
      <c r="E5" s="12" t="s">
        <v>11</v>
      </c>
      <c r="F5" s="12"/>
    </row>
    <row r="6" ht="14.25" customHeight="1">
      <c r="I6" s="30"/>
    </row>
    <row r="7" spans="1:6" ht="14.25" customHeight="1">
      <c r="A7" s="9" t="s">
        <v>95</v>
      </c>
      <c r="C7" s="9"/>
      <c r="D7" s="37">
        <v>65463.72700000001</v>
      </c>
      <c r="E7" s="9" t="s">
        <v>92</v>
      </c>
      <c r="F7" s="9"/>
    </row>
    <row r="8" spans="1:6" ht="14.25" customHeight="1">
      <c r="A8" s="9" t="s">
        <v>96</v>
      </c>
      <c r="C8" s="12"/>
      <c r="D8" s="13">
        <v>30349.51999999999</v>
      </c>
      <c r="E8" s="12" t="s">
        <v>13</v>
      </c>
      <c r="F8" s="12"/>
    </row>
    <row r="9" spans="2:6" ht="14.25" customHeight="1">
      <c r="B9" s="12"/>
      <c r="C9" s="12"/>
      <c r="D9" s="12"/>
      <c r="E9" s="12"/>
      <c r="F9" s="14" t="s">
        <v>14</v>
      </c>
    </row>
    <row r="10" spans="1:6" s="11" customFormat="1" ht="42.75" customHeight="1">
      <c r="A10" s="4" t="s">
        <v>15</v>
      </c>
      <c r="B10" s="15" t="s">
        <v>16</v>
      </c>
      <c r="C10" s="16" t="s">
        <v>97</v>
      </c>
      <c r="D10" s="16" t="s">
        <v>0</v>
      </c>
      <c r="E10" s="16" t="s">
        <v>18</v>
      </c>
      <c r="F10" s="16" t="s">
        <v>98</v>
      </c>
    </row>
    <row r="11" spans="1:9" s="18" customFormat="1" ht="14.25" customHeight="1">
      <c r="A11" s="4">
        <v>1</v>
      </c>
      <c r="B11" s="17" t="s">
        <v>1</v>
      </c>
      <c r="C11" s="31">
        <v>9890.29</v>
      </c>
      <c r="D11" s="31">
        <v>67977</v>
      </c>
      <c r="E11" s="31">
        <v>59855.55</v>
      </c>
      <c r="F11" s="31">
        <f>C11+D11-E11</f>
        <v>18011.740000000005</v>
      </c>
      <c r="G11" s="5" t="s">
        <v>29</v>
      </c>
      <c r="H11" s="5">
        <v>7.5</v>
      </c>
      <c r="I11" s="30">
        <f>H11*12*H24</f>
        <v>67977</v>
      </c>
    </row>
    <row r="12" spans="1:9" s="18" customFormat="1" ht="14.25" customHeight="1">
      <c r="A12" s="4">
        <v>2</v>
      </c>
      <c r="B12" s="17" t="s">
        <v>2</v>
      </c>
      <c r="C12" s="31">
        <v>8368.869999999999</v>
      </c>
      <c r="D12" s="31">
        <v>27009.6</v>
      </c>
      <c r="E12" s="31">
        <v>27609.73</v>
      </c>
      <c r="F12" s="31">
        <f aca="true" t="shared" si="0" ref="F12:F19">C12+D12-E12</f>
        <v>7768.740000000002</v>
      </c>
      <c r="G12" s="12" t="s">
        <v>30</v>
      </c>
      <c r="H12" s="5">
        <v>3.2</v>
      </c>
      <c r="I12" s="29">
        <f>H12*12*H24</f>
        <v>29003.520000000004</v>
      </c>
    </row>
    <row r="13" spans="1:9" s="18" customFormat="1" ht="14.25" customHeight="1">
      <c r="A13" s="4">
        <v>3</v>
      </c>
      <c r="B13" s="17" t="s">
        <v>31</v>
      </c>
      <c r="C13" s="31">
        <v>282.85999999999996</v>
      </c>
      <c r="D13" s="31">
        <v>0</v>
      </c>
      <c r="E13" s="31">
        <v>282.86</v>
      </c>
      <c r="F13" s="31">
        <f t="shared" si="0"/>
        <v>0</v>
      </c>
      <c r="G13" s="12" t="s">
        <v>32</v>
      </c>
      <c r="H13" s="5">
        <v>1.59</v>
      </c>
      <c r="I13" s="29">
        <f>H13*12*H24</f>
        <v>14411.124</v>
      </c>
    </row>
    <row r="14" spans="1:8" s="18" customFormat="1" ht="14.25" customHeight="1">
      <c r="A14" s="4">
        <v>4</v>
      </c>
      <c r="B14" s="17" t="s">
        <v>41</v>
      </c>
      <c r="C14" s="31">
        <v>-53.940000000000055</v>
      </c>
      <c r="D14" s="31">
        <v>2356.44</v>
      </c>
      <c r="E14" s="31">
        <v>1873.21</v>
      </c>
      <c r="F14" s="31">
        <f t="shared" si="0"/>
        <v>429.28999999999996</v>
      </c>
      <c r="G14" s="36"/>
      <c r="H14" s="36"/>
    </row>
    <row r="15" spans="1:8" s="18" customFormat="1" ht="14.25" customHeight="1">
      <c r="A15" s="4">
        <v>5</v>
      </c>
      <c r="B15" s="17" t="s">
        <v>42</v>
      </c>
      <c r="C15" s="32">
        <v>2944.739999999998</v>
      </c>
      <c r="D15" s="32">
        <v>0</v>
      </c>
      <c r="E15" s="32">
        <v>593.69</v>
      </c>
      <c r="F15" s="31">
        <f t="shared" si="0"/>
        <v>2351.049999999998</v>
      </c>
      <c r="G15" s="36"/>
      <c r="H15" s="36"/>
    </row>
    <row r="16" spans="1:8" s="18" customFormat="1" ht="14.25" customHeight="1">
      <c r="A16" s="4">
        <v>6</v>
      </c>
      <c r="B16" s="17" t="s">
        <v>74</v>
      </c>
      <c r="C16" s="32">
        <v>1392.8500000000001</v>
      </c>
      <c r="D16" s="32">
        <v>8664.08</v>
      </c>
      <c r="E16" s="32">
        <v>8050</v>
      </c>
      <c r="F16" s="31">
        <f t="shared" si="0"/>
        <v>2006.9300000000003</v>
      </c>
      <c r="G16" s="36"/>
      <c r="H16" s="36"/>
    </row>
    <row r="17" spans="1:8" s="18" customFormat="1" ht="14.25" customHeight="1">
      <c r="A17" s="4">
        <v>7</v>
      </c>
      <c r="B17" s="17" t="s">
        <v>43</v>
      </c>
      <c r="C17" s="32">
        <v>7854.93</v>
      </c>
      <c r="D17" s="32">
        <v>40671.32</v>
      </c>
      <c r="E17" s="32">
        <v>30931.37</v>
      </c>
      <c r="F17" s="31">
        <f t="shared" si="0"/>
        <v>17594.88</v>
      </c>
      <c r="G17" s="36"/>
      <c r="H17" s="36"/>
    </row>
    <row r="18" spans="1:8" s="18" customFormat="1" ht="14.25" customHeight="1">
      <c r="A18" s="4">
        <v>8</v>
      </c>
      <c r="B18" s="17" t="s">
        <v>44</v>
      </c>
      <c r="C18" s="32">
        <v>-331.0799999999999</v>
      </c>
      <c r="D18" s="32">
        <v>-19153.63</v>
      </c>
      <c r="E18" s="32">
        <v>-2024.64</v>
      </c>
      <c r="F18" s="31">
        <f t="shared" si="0"/>
        <v>-17460.07</v>
      </c>
      <c r="G18" s="36"/>
      <c r="H18" s="36"/>
    </row>
    <row r="19" spans="1:8" s="18" customFormat="1" ht="14.25" customHeight="1">
      <c r="A19" s="4">
        <v>9</v>
      </c>
      <c r="B19" s="17" t="s">
        <v>101</v>
      </c>
      <c r="C19" s="32">
        <v>0</v>
      </c>
      <c r="D19" s="32">
        <v>28600</v>
      </c>
      <c r="E19" s="32">
        <v>25286.52</v>
      </c>
      <c r="F19" s="31">
        <f t="shared" si="0"/>
        <v>3313.4799999999996</v>
      </c>
      <c r="G19" s="36"/>
      <c r="H19" s="36"/>
    </row>
    <row r="20" spans="1:6" ht="14.25" customHeight="1">
      <c r="A20" s="4"/>
      <c r="B20" s="17" t="s">
        <v>3</v>
      </c>
      <c r="C20" s="32">
        <f>SUM(C11:C19)</f>
        <v>30349.519999999997</v>
      </c>
      <c r="D20" s="32">
        <f>SUM(D11:D19)</f>
        <v>156124.81</v>
      </c>
      <c r="E20" s="32">
        <f>SUM(E11:E19)</f>
        <v>152458.29</v>
      </c>
      <c r="F20" s="32">
        <f>SUM(F11:F19)</f>
        <v>34016.04000000001</v>
      </c>
    </row>
    <row r="21" ht="14.25" customHeight="1"/>
    <row r="22" spans="1:6" ht="14.25" customHeight="1">
      <c r="A22" s="110" t="s">
        <v>19</v>
      </c>
      <c r="B22" s="110"/>
      <c r="C22" s="110"/>
      <c r="D22" s="110"/>
      <c r="E22" s="110"/>
      <c r="F22" s="110"/>
    </row>
    <row r="23" spans="1:8" ht="14.25" customHeight="1">
      <c r="A23" s="72"/>
      <c r="B23" s="72"/>
      <c r="C23" s="72"/>
      <c r="D23" s="72"/>
      <c r="E23" s="72"/>
      <c r="F23" s="72"/>
      <c r="H23" s="5" t="s">
        <v>20</v>
      </c>
    </row>
    <row r="24" spans="1:8" ht="14.25" customHeight="1">
      <c r="A24" s="16" t="s">
        <v>28</v>
      </c>
      <c r="B24" s="111" t="s">
        <v>4</v>
      </c>
      <c r="C24" s="111"/>
      <c r="D24" s="111"/>
      <c r="E24" s="111"/>
      <c r="F24" s="19" t="s">
        <v>9</v>
      </c>
      <c r="G24" s="20"/>
      <c r="H24" s="5">
        <f>D5</f>
        <v>755.3</v>
      </c>
    </row>
    <row r="25" spans="1:10" ht="14.25" customHeight="1">
      <c r="A25" s="21">
        <v>1</v>
      </c>
      <c r="B25" s="112" t="s">
        <v>2</v>
      </c>
      <c r="C25" s="112"/>
      <c r="D25" s="112"/>
      <c r="E25" s="112"/>
      <c r="F25" s="1">
        <f>D12</f>
        <v>27009.6</v>
      </c>
      <c r="G25" s="22"/>
      <c r="H25" s="5" t="s">
        <v>21</v>
      </c>
      <c r="I25" s="5" t="s">
        <v>22</v>
      </c>
      <c r="J25" s="5" t="s">
        <v>23</v>
      </c>
    </row>
    <row r="26" spans="1:10" ht="14.25" customHeight="1">
      <c r="A26" s="23">
        <v>2</v>
      </c>
      <c r="B26" s="113" t="s">
        <v>41</v>
      </c>
      <c r="C26" s="113"/>
      <c r="D26" s="113"/>
      <c r="E26" s="113"/>
      <c r="F26" s="2">
        <f>D14</f>
        <v>2356.44</v>
      </c>
      <c r="G26" s="22"/>
      <c r="I26" s="5">
        <v>1280</v>
      </c>
      <c r="J26" s="5">
        <v>1927</v>
      </c>
    </row>
    <row r="27" spans="1:7" ht="14.25" customHeight="1">
      <c r="A27" s="23">
        <v>3</v>
      </c>
      <c r="B27" s="113" t="s">
        <v>36</v>
      </c>
      <c r="C27" s="113"/>
      <c r="D27" s="113"/>
      <c r="E27" s="113"/>
      <c r="F27" s="2">
        <f>0.29*H24*12</f>
        <v>2628.4439999999995</v>
      </c>
      <c r="G27" s="22"/>
    </row>
    <row r="28" spans="1:7" ht="14.25" customHeight="1" outlineLevel="1">
      <c r="A28" s="23">
        <v>4</v>
      </c>
      <c r="B28" s="113" t="s">
        <v>5</v>
      </c>
      <c r="C28" s="113"/>
      <c r="D28" s="113"/>
      <c r="E28" s="113"/>
      <c r="F28" s="2">
        <f>H12*12*H24</f>
        <v>29003.520000000004</v>
      </c>
      <c r="G28" s="22"/>
    </row>
    <row r="29" spans="1:7" ht="14.25" customHeight="1" outlineLevel="1">
      <c r="A29" s="23">
        <v>5</v>
      </c>
      <c r="B29" s="113" t="s">
        <v>42</v>
      </c>
      <c r="C29" s="113"/>
      <c r="D29" s="113"/>
      <c r="E29" s="113"/>
      <c r="F29" s="3">
        <f>D15</f>
        <v>0</v>
      </c>
      <c r="G29" s="12"/>
    </row>
    <row r="30" spans="1:7" ht="14.25" customHeight="1" outlineLevel="1">
      <c r="A30" s="23">
        <v>6</v>
      </c>
      <c r="B30" s="113" t="s">
        <v>74</v>
      </c>
      <c r="C30" s="113"/>
      <c r="D30" s="113"/>
      <c r="E30" s="113"/>
      <c r="F30" s="3">
        <f>D16</f>
        <v>8664.08</v>
      </c>
      <c r="G30" s="12"/>
    </row>
    <row r="31" spans="1:7" ht="14.25" customHeight="1" outlineLevel="1">
      <c r="A31" s="23">
        <v>7</v>
      </c>
      <c r="B31" s="113" t="s">
        <v>43</v>
      </c>
      <c r="C31" s="113"/>
      <c r="D31" s="113"/>
      <c r="E31" s="113"/>
      <c r="F31" s="3">
        <f>D17+D18</f>
        <v>21517.69</v>
      </c>
      <c r="G31" s="12"/>
    </row>
    <row r="32" spans="1:7" ht="14.25" customHeight="1" outlineLevel="1">
      <c r="A32" s="23">
        <v>8</v>
      </c>
      <c r="B32" s="113" t="s">
        <v>55</v>
      </c>
      <c r="C32" s="113"/>
      <c r="D32" s="113"/>
      <c r="E32" s="113"/>
      <c r="F32" s="3">
        <f>I13</f>
        <v>14411.124</v>
      </c>
      <c r="G32" s="12"/>
    </row>
    <row r="33" spans="1:7" ht="14.25" customHeight="1" outlineLevel="1">
      <c r="A33" s="23">
        <v>9</v>
      </c>
      <c r="B33" s="114" t="s">
        <v>101</v>
      </c>
      <c r="C33" s="115"/>
      <c r="D33" s="115"/>
      <c r="E33" s="116"/>
      <c r="F33" s="3">
        <f>D19</f>
        <v>28600</v>
      </c>
      <c r="G33" s="12"/>
    </row>
    <row r="34" spans="1:7" ht="14.25" customHeight="1">
      <c r="A34" s="23">
        <v>10</v>
      </c>
      <c r="B34" s="117" t="s">
        <v>56</v>
      </c>
      <c r="C34" s="117"/>
      <c r="D34" s="117"/>
      <c r="E34" s="117"/>
      <c r="F34" s="3">
        <f>F36+F35+F37</f>
        <v>7594</v>
      </c>
      <c r="G34" s="12"/>
    </row>
    <row r="35" spans="1:7" ht="14.25" customHeight="1" outlineLevel="1">
      <c r="A35" s="23" t="s">
        <v>6</v>
      </c>
      <c r="B35" s="113" t="s">
        <v>79</v>
      </c>
      <c r="C35" s="113"/>
      <c r="D35" s="113"/>
      <c r="E35" s="113"/>
      <c r="F35" s="3">
        <f>F46</f>
        <v>4296</v>
      </c>
      <c r="G35" s="12"/>
    </row>
    <row r="36" spans="1:7" ht="14.25" customHeight="1" outlineLevel="1">
      <c r="A36" s="23" t="s">
        <v>6</v>
      </c>
      <c r="B36" s="113" t="s">
        <v>105</v>
      </c>
      <c r="C36" s="113"/>
      <c r="D36" s="113"/>
      <c r="E36" s="113"/>
      <c r="F36" s="3">
        <f>F47+F49</f>
        <v>1260</v>
      </c>
      <c r="G36" s="12"/>
    </row>
    <row r="37" spans="1:7" ht="14.25" customHeight="1" outlineLevel="1">
      <c r="A37" s="23" t="s">
        <v>6</v>
      </c>
      <c r="B37" s="113" t="s">
        <v>94</v>
      </c>
      <c r="C37" s="113"/>
      <c r="D37" s="113"/>
      <c r="E37" s="113"/>
      <c r="F37" s="3">
        <f>F48</f>
        <v>2038</v>
      </c>
      <c r="G37" s="12"/>
    </row>
    <row r="38" spans="1:7" s="26" customFormat="1" ht="14.25" customHeight="1">
      <c r="A38" s="24"/>
      <c r="B38" s="118" t="s">
        <v>7</v>
      </c>
      <c r="C38" s="118"/>
      <c r="D38" s="118"/>
      <c r="E38" s="118"/>
      <c r="F38" s="25">
        <f>F25+F26+F27+F28+F29+F30+F31+F32+F33+F34</f>
        <v>141784.898</v>
      </c>
      <c r="G38" s="9"/>
    </row>
    <row r="39" ht="14.25" customHeight="1"/>
    <row r="40" spans="1:6" ht="14.25" customHeight="1">
      <c r="A40" s="33" t="s">
        <v>99</v>
      </c>
      <c r="B40" s="33"/>
      <c r="C40" s="33"/>
      <c r="D40" s="33"/>
      <c r="E40" s="33"/>
      <c r="F40" s="3">
        <f>D7+D20-F38</f>
        <v>79803.63900000002</v>
      </c>
    </row>
    <row r="41" spans="1:6" ht="14.25" customHeight="1">
      <c r="A41" s="33" t="s">
        <v>100</v>
      </c>
      <c r="B41" s="33"/>
      <c r="C41" s="33"/>
      <c r="D41" s="33"/>
      <c r="E41" s="33"/>
      <c r="F41" s="3">
        <f>F20</f>
        <v>34016.04000000001</v>
      </c>
    </row>
    <row r="42" spans="1:6" ht="14.25" customHeight="1">
      <c r="A42" s="34" t="s">
        <v>34</v>
      </c>
      <c r="B42" s="34"/>
      <c r="C42" s="34"/>
      <c r="D42" s="34"/>
      <c r="E42" s="34"/>
      <c r="F42" s="3">
        <f>F40-F41</f>
        <v>45787.59900000002</v>
      </c>
    </row>
    <row r="43" ht="14.25" customHeight="1"/>
    <row r="44" ht="14.25" customHeight="1"/>
    <row r="45" spans="1:6" ht="14.25" customHeight="1">
      <c r="A45" s="27" t="s">
        <v>15</v>
      </c>
      <c r="B45" s="27" t="s">
        <v>8</v>
      </c>
      <c r="C45" s="103" t="s">
        <v>24</v>
      </c>
      <c r="D45" s="104"/>
      <c r="E45" s="105"/>
      <c r="F45" s="27" t="s">
        <v>25</v>
      </c>
    </row>
    <row r="46" spans="1:6" ht="14.25" customHeight="1">
      <c r="A46" s="4"/>
      <c r="B46" s="7" t="s">
        <v>78</v>
      </c>
      <c r="C46" s="106" t="s">
        <v>79</v>
      </c>
      <c r="D46" s="107"/>
      <c r="E46" s="108"/>
      <c r="F46" s="8">
        <f>179*2*12</f>
        <v>4296</v>
      </c>
    </row>
    <row r="47" spans="1:6" ht="14.25" customHeight="1">
      <c r="A47" s="4"/>
      <c r="B47" s="73">
        <v>42565</v>
      </c>
      <c r="C47" s="106" t="s">
        <v>102</v>
      </c>
      <c r="D47" s="107"/>
      <c r="E47" s="108"/>
      <c r="F47" s="8">
        <v>1125</v>
      </c>
    </row>
    <row r="48" spans="1:6" ht="14.25" customHeight="1">
      <c r="A48" s="4"/>
      <c r="B48" s="73">
        <v>42582</v>
      </c>
      <c r="C48" s="106" t="s">
        <v>103</v>
      </c>
      <c r="D48" s="107"/>
      <c r="E48" s="108"/>
      <c r="F48" s="8">
        <v>2038</v>
      </c>
    </row>
    <row r="49" spans="1:6" ht="14.25" customHeight="1">
      <c r="A49" s="4"/>
      <c r="B49" s="73">
        <v>42706</v>
      </c>
      <c r="C49" s="106" t="s">
        <v>104</v>
      </c>
      <c r="D49" s="107"/>
      <c r="E49" s="108"/>
      <c r="F49" s="8">
        <v>135</v>
      </c>
    </row>
    <row r="50" spans="1:6" s="26" customFormat="1" ht="14.25" customHeight="1">
      <c r="A50" s="119" t="s">
        <v>26</v>
      </c>
      <c r="B50" s="120"/>
      <c r="C50" s="120"/>
      <c r="D50" s="120"/>
      <c r="E50" s="121"/>
      <c r="F50" s="28">
        <f>SUM(F46:F49)</f>
        <v>7594</v>
      </c>
    </row>
  </sheetData>
  <sheetProtection/>
  <mergeCells count="24">
    <mergeCell ref="C46:E46"/>
    <mergeCell ref="C47:E47"/>
    <mergeCell ref="C49:E49"/>
    <mergeCell ref="A50:E50"/>
    <mergeCell ref="C48:E48"/>
    <mergeCell ref="B33:E33"/>
    <mergeCell ref="B34:E34"/>
    <mergeCell ref="B35:E35"/>
    <mergeCell ref="B36:E36"/>
    <mergeCell ref="B37:E37"/>
    <mergeCell ref="B38:E38"/>
    <mergeCell ref="C45:E45"/>
    <mergeCell ref="B27:E27"/>
    <mergeCell ref="B28:E28"/>
    <mergeCell ref="B29:E29"/>
    <mergeCell ref="B30:E30"/>
    <mergeCell ref="B31:E31"/>
    <mergeCell ref="B32:E32"/>
    <mergeCell ref="A1:F1"/>
    <mergeCell ref="A2:F2"/>
    <mergeCell ref="A22:F22"/>
    <mergeCell ref="B24:E24"/>
    <mergeCell ref="B25:E25"/>
    <mergeCell ref="B26:E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8"/>
  <sheetViews>
    <sheetView view="pageBreakPreview" zoomScaleSheetLayoutView="100" zoomScalePageLayoutView="0" workbookViewId="0" topLeftCell="A19">
      <selection activeCell="F40" sqref="F40"/>
    </sheetView>
  </sheetViews>
  <sheetFormatPr defaultColWidth="9.140625" defaultRowHeight="14.25" customHeight="1" outlineLevelRow="1"/>
  <cols>
    <col min="1" max="1" width="4.421875" style="11" customWidth="1"/>
    <col min="2" max="2" width="2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4.25" customHeight="1">
      <c r="A1" s="110" t="s">
        <v>76</v>
      </c>
      <c r="B1" s="110"/>
      <c r="C1" s="110"/>
      <c r="D1" s="110"/>
      <c r="E1" s="110"/>
      <c r="F1" s="110"/>
      <c r="G1" s="35"/>
    </row>
    <row r="2" spans="1:8" ht="14.25" customHeight="1">
      <c r="A2" s="110" t="s">
        <v>91</v>
      </c>
      <c r="B2" s="110"/>
      <c r="C2" s="110"/>
      <c r="D2" s="110"/>
      <c r="E2" s="110"/>
      <c r="F2" s="110"/>
      <c r="G2" s="9"/>
      <c r="H2" s="10"/>
    </row>
    <row r="4" spans="1:6" ht="14.25" customHeight="1" outlineLevel="1">
      <c r="A4" s="12" t="s">
        <v>38</v>
      </c>
      <c r="C4" s="12"/>
      <c r="D4" s="12"/>
      <c r="E4" s="12"/>
      <c r="F4" s="12"/>
    </row>
    <row r="5" spans="1:6" ht="14.25" customHeight="1" outlineLevel="1">
      <c r="A5" s="12" t="s">
        <v>10</v>
      </c>
      <c r="C5" s="12"/>
      <c r="D5" s="12">
        <v>755.3</v>
      </c>
      <c r="E5" s="12" t="s">
        <v>11</v>
      </c>
      <c r="F5" s="12"/>
    </row>
    <row r="6" ht="14.25" customHeight="1">
      <c r="I6" s="30"/>
    </row>
    <row r="7" spans="1:6" ht="14.25" customHeight="1">
      <c r="A7" s="9" t="s">
        <v>75</v>
      </c>
      <c r="C7" s="9"/>
      <c r="D7" s="37">
        <f>Лист1!B35</f>
        <v>62600.16</v>
      </c>
      <c r="E7" s="9" t="s">
        <v>92</v>
      </c>
      <c r="F7" s="9"/>
    </row>
    <row r="8" spans="1:6" ht="14.25" customHeight="1">
      <c r="A8" s="9" t="s">
        <v>12</v>
      </c>
      <c r="C8" s="12"/>
      <c r="D8" s="13">
        <f>Лист1!B36</f>
        <v>56054.55</v>
      </c>
      <c r="E8" s="12" t="s">
        <v>13</v>
      </c>
      <c r="F8" s="12"/>
    </row>
    <row r="9" spans="2:6" ht="14.25" customHeight="1">
      <c r="B9" s="12"/>
      <c r="C9" s="12"/>
      <c r="D9" s="12"/>
      <c r="E9" s="12"/>
      <c r="F9" s="14" t="s">
        <v>14</v>
      </c>
    </row>
    <row r="10" spans="1:6" s="11" customFormat="1" ht="42.75" customHeight="1">
      <c r="A10" s="4" t="s">
        <v>15</v>
      </c>
      <c r="B10" s="15" t="s">
        <v>16</v>
      </c>
      <c r="C10" s="16" t="s">
        <v>17</v>
      </c>
      <c r="D10" s="16" t="s">
        <v>0</v>
      </c>
      <c r="E10" s="16" t="s">
        <v>18</v>
      </c>
      <c r="F10" s="16" t="s">
        <v>27</v>
      </c>
    </row>
    <row r="11" spans="1:9" s="18" customFormat="1" ht="14.25" customHeight="1">
      <c r="A11" s="4">
        <v>1</v>
      </c>
      <c r="B11" s="17" t="s">
        <v>1</v>
      </c>
      <c r="C11" s="31">
        <f>Лист1!E9</f>
        <v>31371.23</v>
      </c>
      <c r="D11" s="31">
        <f>Лист2!D8</f>
        <v>67977</v>
      </c>
      <c r="E11" s="31">
        <f>Лист2!E8</f>
        <v>61850.26</v>
      </c>
      <c r="F11" s="31">
        <f>C11+D11-E11</f>
        <v>37497.969999999994</v>
      </c>
      <c r="G11" s="5" t="s">
        <v>29</v>
      </c>
      <c r="H11" s="5">
        <v>7.5</v>
      </c>
      <c r="I11" s="30">
        <f>H11*12*H24</f>
        <v>67977</v>
      </c>
    </row>
    <row r="12" spans="1:9" s="18" customFormat="1" ht="14.25" customHeight="1">
      <c r="A12" s="4">
        <v>2</v>
      </c>
      <c r="B12" s="17" t="s">
        <v>2</v>
      </c>
      <c r="C12" s="31">
        <f>Лист1!E10</f>
        <v>5271.53</v>
      </c>
      <c r="D12" s="31">
        <f>Лист2!D5</f>
        <v>24702.09</v>
      </c>
      <c r="E12" s="31">
        <f>Лист2!E5</f>
        <v>21604.75</v>
      </c>
      <c r="F12" s="31">
        <f aca="true" t="shared" si="0" ref="F12:F19">C12+D12-E12</f>
        <v>8368.869999999999</v>
      </c>
      <c r="G12" s="12" t="s">
        <v>30</v>
      </c>
      <c r="H12" s="5">
        <v>3.2</v>
      </c>
      <c r="I12" s="29">
        <f>H12*12*H24</f>
        <v>29003.520000000004</v>
      </c>
    </row>
    <row r="13" spans="1:9" s="18" customFormat="1" ht="14.25" customHeight="1">
      <c r="A13" s="4">
        <v>3</v>
      </c>
      <c r="B13" s="17" t="s">
        <v>31</v>
      </c>
      <c r="C13" s="31">
        <f>Лист1!E11</f>
        <v>776.18</v>
      </c>
      <c r="D13" s="31">
        <f>Лист2!D7</f>
        <v>0</v>
      </c>
      <c r="E13" s="31">
        <f>Лист2!E7</f>
        <v>493.32</v>
      </c>
      <c r="F13" s="31">
        <f t="shared" si="0"/>
        <v>282.85999999999996</v>
      </c>
      <c r="G13" s="12" t="s">
        <v>32</v>
      </c>
      <c r="H13" s="5">
        <v>1.59</v>
      </c>
      <c r="I13" s="29">
        <f>H13*12*H24</f>
        <v>14411.124</v>
      </c>
    </row>
    <row r="14" spans="1:8" s="18" customFormat="1" ht="14.25" customHeight="1">
      <c r="A14" s="4">
        <v>4</v>
      </c>
      <c r="B14" s="17" t="s">
        <v>41</v>
      </c>
      <c r="C14" s="31">
        <f>Лист1!E12</f>
        <v>787.8</v>
      </c>
      <c r="D14" s="31">
        <f>Лист2!D6</f>
        <v>2356.44</v>
      </c>
      <c r="E14" s="31">
        <f>Лист2!E6</f>
        <v>3198.18</v>
      </c>
      <c r="F14" s="31">
        <f t="shared" si="0"/>
        <v>-53.940000000000055</v>
      </c>
      <c r="G14" s="36"/>
      <c r="H14" s="36"/>
    </row>
    <row r="15" spans="1:8" s="18" customFormat="1" ht="14.25" customHeight="1">
      <c r="A15" s="4">
        <v>5</v>
      </c>
      <c r="B15" s="17" t="s">
        <v>42</v>
      </c>
      <c r="C15" s="32">
        <f>Лист1!E14</f>
        <v>20984.77</v>
      </c>
      <c r="D15" s="32">
        <f>Лист2!D10</f>
        <v>8784.62</v>
      </c>
      <c r="E15" s="32">
        <f>Лист2!E10</f>
        <v>26824.65</v>
      </c>
      <c r="F15" s="31">
        <f t="shared" si="0"/>
        <v>2944.739999999998</v>
      </c>
      <c r="G15" s="36"/>
      <c r="H15" s="36"/>
    </row>
    <row r="16" spans="1:8" s="18" customFormat="1" ht="14.25" customHeight="1">
      <c r="A16" s="4">
        <v>6</v>
      </c>
      <c r="B16" s="17" t="s">
        <v>74</v>
      </c>
      <c r="C16" s="32">
        <f>Лист1!E13</f>
        <v>242.41</v>
      </c>
      <c r="D16" s="32">
        <f>Лист2!D11</f>
        <v>3198.03</v>
      </c>
      <c r="E16" s="32">
        <f>Лист2!E11</f>
        <v>2047.59</v>
      </c>
      <c r="F16" s="31">
        <f t="shared" si="0"/>
        <v>1392.8500000000001</v>
      </c>
      <c r="G16" s="36"/>
      <c r="H16" s="36"/>
    </row>
    <row r="17" spans="1:8" s="18" customFormat="1" ht="14.25" customHeight="1">
      <c r="A17" s="4">
        <v>7</v>
      </c>
      <c r="B17" s="17" t="s">
        <v>43</v>
      </c>
      <c r="C17" s="32">
        <f>Лист1!E16</f>
        <v>8019.68</v>
      </c>
      <c r="D17" s="32">
        <f>Лист2!D9</f>
        <v>26312.14</v>
      </c>
      <c r="E17" s="32">
        <f>Лист2!E9</f>
        <v>26476.89</v>
      </c>
      <c r="F17" s="31">
        <f t="shared" si="0"/>
        <v>7854.93</v>
      </c>
      <c r="G17" s="36"/>
      <c r="H17" s="36"/>
    </row>
    <row r="18" spans="1:8" s="18" customFormat="1" ht="14.25" customHeight="1">
      <c r="A18" s="4">
        <v>8</v>
      </c>
      <c r="B18" s="17" t="s">
        <v>44</v>
      </c>
      <c r="C18" s="32">
        <f>Лист1!E17</f>
        <v>-766.02</v>
      </c>
      <c r="D18" s="32">
        <f>Лист2!D4</f>
        <v>11037.37</v>
      </c>
      <c r="E18" s="32">
        <f>Лист2!E4</f>
        <v>10602.43</v>
      </c>
      <c r="F18" s="31">
        <f t="shared" si="0"/>
        <v>-331.0799999999999</v>
      </c>
      <c r="G18" s="36"/>
      <c r="H18" s="36"/>
    </row>
    <row r="19" spans="1:8" s="18" customFormat="1" ht="14.25" customHeight="1">
      <c r="A19" s="4">
        <v>9</v>
      </c>
      <c r="B19" s="17" t="s">
        <v>45</v>
      </c>
      <c r="C19" s="32">
        <f>Лист1!E15</f>
        <v>-10633.03</v>
      </c>
      <c r="D19" s="32">
        <f>Лист2!D3</f>
        <v>0</v>
      </c>
      <c r="E19" s="32">
        <f>Лист2!E3</f>
        <v>16974.65</v>
      </c>
      <c r="F19" s="31">
        <f t="shared" si="0"/>
        <v>-27607.68</v>
      </c>
      <c r="G19" s="36"/>
      <c r="H19" s="36"/>
    </row>
    <row r="20" spans="1:6" ht="14.25" customHeight="1">
      <c r="A20" s="4"/>
      <c r="B20" s="17" t="s">
        <v>3</v>
      </c>
      <c r="C20" s="32">
        <f>SUM(C11:C19)</f>
        <v>56054.55</v>
      </c>
      <c r="D20" s="32">
        <f>SUM(D11:D19)</f>
        <v>144367.69</v>
      </c>
      <c r="E20" s="32">
        <f>SUM(E11:E19)</f>
        <v>170072.72</v>
      </c>
      <c r="F20" s="32">
        <f>SUM(F11:F19)</f>
        <v>30349.51999999999</v>
      </c>
    </row>
    <row r="22" spans="1:6" ht="14.25" customHeight="1">
      <c r="A22" s="110" t="s">
        <v>19</v>
      </c>
      <c r="B22" s="110"/>
      <c r="C22" s="110"/>
      <c r="D22" s="110"/>
      <c r="E22" s="110"/>
      <c r="F22" s="110"/>
    </row>
    <row r="23" spans="1:8" ht="14.25" customHeight="1">
      <c r="A23" s="35"/>
      <c r="B23" s="35"/>
      <c r="C23" s="35"/>
      <c r="D23" s="35"/>
      <c r="E23" s="35"/>
      <c r="F23" s="35"/>
      <c r="H23" s="5" t="s">
        <v>20</v>
      </c>
    </row>
    <row r="24" spans="1:8" ht="14.25" customHeight="1">
      <c r="A24" s="16" t="s">
        <v>28</v>
      </c>
      <c r="B24" s="111" t="s">
        <v>4</v>
      </c>
      <c r="C24" s="111"/>
      <c r="D24" s="111"/>
      <c r="E24" s="111"/>
      <c r="F24" s="19" t="s">
        <v>9</v>
      </c>
      <c r="G24" s="20"/>
      <c r="H24" s="5">
        <f>D5</f>
        <v>755.3</v>
      </c>
    </row>
    <row r="25" spans="1:10" ht="14.25" customHeight="1">
      <c r="A25" s="21">
        <v>1</v>
      </c>
      <c r="B25" s="112" t="s">
        <v>2</v>
      </c>
      <c r="C25" s="112"/>
      <c r="D25" s="112"/>
      <c r="E25" s="112"/>
      <c r="F25" s="1">
        <f>D12</f>
        <v>24702.09</v>
      </c>
      <c r="G25" s="22"/>
      <c r="H25" s="5" t="s">
        <v>21</v>
      </c>
      <c r="I25" s="5" t="s">
        <v>22</v>
      </c>
      <c r="J25" s="5" t="s">
        <v>23</v>
      </c>
    </row>
    <row r="26" spans="1:10" ht="14.25" customHeight="1">
      <c r="A26" s="23">
        <v>2</v>
      </c>
      <c r="B26" s="113" t="s">
        <v>41</v>
      </c>
      <c r="C26" s="113"/>
      <c r="D26" s="113"/>
      <c r="E26" s="113"/>
      <c r="F26" s="2">
        <f>D14</f>
        <v>2356.44</v>
      </c>
      <c r="G26" s="22"/>
      <c r="I26" s="5">
        <v>1280</v>
      </c>
      <c r="J26" s="5">
        <v>1927</v>
      </c>
    </row>
    <row r="27" spans="1:7" ht="14.25" customHeight="1">
      <c r="A27" s="23">
        <v>3</v>
      </c>
      <c r="B27" s="113" t="s">
        <v>36</v>
      </c>
      <c r="C27" s="113"/>
      <c r="D27" s="113"/>
      <c r="E27" s="113"/>
      <c r="F27" s="2">
        <f>0.29*H24*12</f>
        <v>2628.4439999999995</v>
      </c>
      <c r="G27" s="22"/>
    </row>
    <row r="28" spans="1:7" ht="14.25" customHeight="1" outlineLevel="1">
      <c r="A28" s="23">
        <v>4</v>
      </c>
      <c r="B28" s="113" t="s">
        <v>5</v>
      </c>
      <c r="C28" s="113"/>
      <c r="D28" s="113"/>
      <c r="E28" s="113"/>
      <c r="F28" s="2">
        <f>H12*12*H24</f>
        <v>29003.520000000004</v>
      </c>
      <c r="G28" s="22"/>
    </row>
    <row r="29" spans="1:7" ht="14.25" customHeight="1" outlineLevel="1">
      <c r="A29" s="23">
        <v>5</v>
      </c>
      <c r="B29" s="113" t="s">
        <v>42</v>
      </c>
      <c r="C29" s="113"/>
      <c r="D29" s="113"/>
      <c r="E29" s="113"/>
      <c r="F29" s="3">
        <f>D15</f>
        <v>8784.62</v>
      </c>
      <c r="G29" s="12"/>
    </row>
    <row r="30" spans="1:7" ht="14.25" customHeight="1" outlineLevel="1">
      <c r="A30" s="23">
        <v>5</v>
      </c>
      <c r="B30" s="113" t="s">
        <v>74</v>
      </c>
      <c r="C30" s="113"/>
      <c r="D30" s="113"/>
      <c r="E30" s="113"/>
      <c r="F30" s="3">
        <f>D16</f>
        <v>3198.03</v>
      </c>
      <c r="G30" s="12"/>
    </row>
    <row r="31" spans="1:7" ht="14.25" customHeight="1" outlineLevel="1">
      <c r="A31" s="23">
        <v>6</v>
      </c>
      <c r="B31" s="113" t="s">
        <v>43</v>
      </c>
      <c r="C31" s="113"/>
      <c r="D31" s="113"/>
      <c r="E31" s="113"/>
      <c r="F31" s="3">
        <f>D17+D18</f>
        <v>37349.51</v>
      </c>
      <c r="G31" s="12"/>
    </row>
    <row r="32" spans="1:7" ht="14.25" customHeight="1" outlineLevel="1">
      <c r="A32" s="23">
        <v>7</v>
      </c>
      <c r="B32" s="113" t="s">
        <v>55</v>
      </c>
      <c r="C32" s="113"/>
      <c r="D32" s="113"/>
      <c r="E32" s="113"/>
      <c r="F32" s="3">
        <f>I13</f>
        <v>14411.124</v>
      </c>
      <c r="G32" s="12"/>
    </row>
    <row r="33" spans="1:7" ht="14.25" customHeight="1">
      <c r="A33" s="23">
        <v>8</v>
      </c>
      <c r="B33" s="117" t="s">
        <v>56</v>
      </c>
      <c r="C33" s="117"/>
      <c r="D33" s="117"/>
      <c r="E33" s="117"/>
      <c r="F33" s="3">
        <f>F35+F34+F36</f>
        <v>19070.344999999998</v>
      </c>
      <c r="G33" s="12"/>
    </row>
    <row r="34" spans="1:7" ht="14.25" customHeight="1" outlineLevel="1">
      <c r="A34" s="23" t="s">
        <v>6</v>
      </c>
      <c r="B34" s="113" t="s">
        <v>80</v>
      </c>
      <c r="C34" s="113"/>
      <c r="D34" s="113"/>
      <c r="E34" s="113"/>
      <c r="F34" s="3">
        <v>688</v>
      </c>
      <c r="G34" s="12"/>
    </row>
    <row r="35" spans="1:7" ht="14.25" customHeight="1" outlineLevel="1">
      <c r="A35" s="23" t="s">
        <v>6</v>
      </c>
      <c r="B35" s="113" t="s">
        <v>79</v>
      </c>
      <c r="C35" s="113"/>
      <c r="D35" s="113"/>
      <c r="E35" s="113"/>
      <c r="F35" s="3">
        <f>F46</f>
        <v>4296</v>
      </c>
      <c r="G35" s="12"/>
    </row>
    <row r="36" spans="1:7" ht="14.25" customHeight="1" outlineLevel="1">
      <c r="A36" s="23" t="s">
        <v>6</v>
      </c>
      <c r="B36" s="113" t="s">
        <v>94</v>
      </c>
      <c r="C36" s="113"/>
      <c r="D36" s="113"/>
      <c r="E36" s="113"/>
      <c r="F36" s="3">
        <f>F47</f>
        <v>14086.344999999998</v>
      </c>
      <c r="G36" s="12"/>
    </row>
    <row r="37" spans="1:7" s="26" customFormat="1" ht="14.25" customHeight="1">
      <c r="A37" s="24"/>
      <c r="B37" s="118" t="s">
        <v>7</v>
      </c>
      <c r="C37" s="118"/>
      <c r="D37" s="118"/>
      <c r="E37" s="118"/>
      <c r="F37" s="25">
        <f>F25+F26+F27+F28+F29+F30+F31+F32+F33</f>
        <v>141504.123</v>
      </c>
      <c r="G37" s="9"/>
    </row>
    <row r="39" spans="1:6" ht="14.25" customHeight="1">
      <c r="A39" s="33" t="s">
        <v>35</v>
      </c>
      <c r="B39" s="33"/>
      <c r="C39" s="33"/>
      <c r="D39" s="33"/>
      <c r="E39" s="33"/>
      <c r="F39" s="3">
        <f>D7+D20-F37</f>
        <v>65463.72700000001</v>
      </c>
    </row>
    <row r="40" spans="1:6" ht="14.25" customHeight="1">
      <c r="A40" s="33" t="s">
        <v>33</v>
      </c>
      <c r="B40" s="33"/>
      <c r="C40" s="33"/>
      <c r="D40" s="33"/>
      <c r="E40" s="33"/>
      <c r="F40" s="3">
        <f>F20</f>
        <v>30349.51999999999</v>
      </c>
    </row>
    <row r="41" spans="1:6" ht="14.25" customHeight="1">
      <c r="A41" s="34" t="s">
        <v>34</v>
      </c>
      <c r="B41" s="34"/>
      <c r="C41" s="34"/>
      <c r="D41" s="34"/>
      <c r="E41" s="34"/>
      <c r="F41" s="3">
        <f>F39-F40</f>
        <v>35114.207000000024</v>
      </c>
    </row>
    <row r="44" spans="1:6" ht="14.25" customHeight="1">
      <c r="A44" s="27" t="s">
        <v>15</v>
      </c>
      <c r="B44" s="27" t="s">
        <v>8</v>
      </c>
      <c r="C44" s="103" t="s">
        <v>24</v>
      </c>
      <c r="D44" s="104"/>
      <c r="E44" s="105"/>
      <c r="F44" s="27" t="s">
        <v>25</v>
      </c>
    </row>
    <row r="45" spans="1:6" ht="14.25" customHeight="1">
      <c r="A45" s="4"/>
      <c r="B45" s="7">
        <v>42185</v>
      </c>
      <c r="C45" s="122" t="s">
        <v>77</v>
      </c>
      <c r="D45" s="123"/>
      <c r="E45" s="124"/>
      <c r="F45" s="6">
        <v>688</v>
      </c>
    </row>
    <row r="46" spans="1:6" ht="14.25" customHeight="1">
      <c r="A46" s="4"/>
      <c r="B46" s="7" t="s">
        <v>78</v>
      </c>
      <c r="C46" s="106" t="s">
        <v>79</v>
      </c>
      <c r="D46" s="107"/>
      <c r="E46" s="108"/>
      <c r="F46" s="8">
        <f>179*2*12</f>
        <v>4296</v>
      </c>
    </row>
    <row r="47" spans="1:6" ht="14.25" customHeight="1">
      <c r="A47" s="4"/>
      <c r="B47" s="7">
        <v>42221</v>
      </c>
      <c r="C47" s="106" t="s">
        <v>93</v>
      </c>
      <c r="D47" s="107"/>
      <c r="E47" s="108"/>
      <c r="F47" s="8">
        <f>18.65*H24</f>
        <v>14086.344999999998</v>
      </c>
    </row>
    <row r="48" spans="1:6" s="26" customFormat="1" ht="14.25" customHeight="1">
      <c r="A48" s="119" t="s">
        <v>26</v>
      </c>
      <c r="B48" s="120"/>
      <c r="C48" s="120"/>
      <c r="D48" s="120"/>
      <c r="E48" s="121"/>
      <c r="F48" s="28">
        <f>SUM(F45:F47)</f>
        <v>19070.344999999998</v>
      </c>
    </row>
  </sheetData>
  <sheetProtection selectLockedCells="1" selectUnlockedCells="1"/>
  <mergeCells count="22">
    <mergeCell ref="B28:E28"/>
    <mergeCell ref="B26:E26"/>
    <mergeCell ref="B30:E30"/>
    <mergeCell ref="C45:E45"/>
    <mergeCell ref="B33:E33"/>
    <mergeCell ref="B35:E35"/>
    <mergeCell ref="B31:E31"/>
    <mergeCell ref="B32:E32"/>
    <mergeCell ref="B37:E37"/>
    <mergeCell ref="C44:E44"/>
    <mergeCell ref="A1:F1"/>
    <mergeCell ref="A2:F2"/>
    <mergeCell ref="A22:F22"/>
    <mergeCell ref="B24:E24"/>
    <mergeCell ref="B25:E25"/>
    <mergeCell ref="B27:E27"/>
    <mergeCell ref="C46:E46"/>
    <mergeCell ref="B34:E34"/>
    <mergeCell ref="B29:E29"/>
    <mergeCell ref="A48:E48"/>
    <mergeCell ref="C47:E47"/>
    <mergeCell ref="B36:E3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36.7109375" style="0" customWidth="1"/>
    <col min="2" max="2" width="32.28125" style="0" customWidth="1"/>
    <col min="3" max="3" width="28.28125" style="0" customWidth="1"/>
    <col min="4" max="4" width="24.421875" style="0" customWidth="1"/>
    <col min="5" max="5" width="31.140625" style="0" customWidth="1"/>
  </cols>
  <sheetData>
    <row r="1" ht="18.75">
      <c r="A1" s="38" t="s">
        <v>37</v>
      </c>
    </row>
    <row r="2" ht="18.75">
      <c r="A2" s="38" t="s">
        <v>81</v>
      </c>
    </row>
    <row r="3" ht="18.75">
      <c r="A3" s="38"/>
    </row>
    <row r="4" ht="18.75">
      <c r="A4" s="39" t="s">
        <v>82</v>
      </c>
    </row>
    <row r="5" ht="18.75">
      <c r="A5" s="39" t="s">
        <v>83</v>
      </c>
    </row>
    <row r="6" ht="18.75">
      <c r="A6" s="39"/>
    </row>
    <row r="7" ht="19.5" thickBot="1">
      <c r="A7" s="40" t="s">
        <v>84</v>
      </c>
    </row>
    <row r="8" spans="1:5" ht="38.25" thickBot="1">
      <c r="A8" s="41"/>
      <c r="B8" s="42" t="s">
        <v>39</v>
      </c>
      <c r="C8" s="42" t="s">
        <v>0</v>
      </c>
      <c r="D8" s="42" t="s">
        <v>40</v>
      </c>
      <c r="E8" s="42" t="s">
        <v>12</v>
      </c>
    </row>
    <row r="9" spans="1:5" ht="19.5" thickBot="1">
      <c r="A9" s="43" t="s">
        <v>1</v>
      </c>
      <c r="B9" s="44">
        <v>18259.18</v>
      </c>
      <c r="C9" s="44">
        <v>71334.31</v>
      </c>
      <c r="D9" s="44">
        <v>58222.26</v>
      </c>
      <c r="E9" s="44">
        <v>31371.23</v>
      </c>
    </row>
    <row r="10" spans="1:5" ht="19.5" thickBot="1">
      <c r="A10" s="43" t="s">
        <v>2</v>
      </c>
      <c r="B10" s="44">
        <v>2921.47</v>
      </c>
      <c r="C10" s="44">
        <v>18775.76</v>
      </c>
      <c r="D10" s="44">
        <v>16425.7</v>
      </c>
      <c r="E10" s="44">
        <v>5271.53</v>
      </c>
    </row>
    <row r="11" spans="1:5" ht="19.5" thickBot="1">
      <c r="A11" s="43" t="s">
        <v>31</v>
      </c>
      <c r="B11" s="44">
        <v>1192.9</v>
      </c>
      <c r="C11" s="44">
        <v>1880.27</v>
      </c>
      <c r="D11" s="44">
        <v>2296.99</v>
      </c>
      <c r="E11" s="44">
        <v>776.18</v>
      </c>
    </row>
    <row r="12" spans="1:5" ht="19.5" thickBot="1">
      <c r="A12" s="43" t="s">
        <v>41</v>
      </c>
      <c r="B12" s="44">
        <v>632.91</v>
      </c>
      <c r="C12" s="44">
        <v>2175.27</v>
      </c>
      <c r="D12" s="44">
        <v>2020.38</v>
      </c>
      <c r="E12" s="44">
        <v>787.8</v>
      </c>
    </row>
    <row r="13" spans="1:5" ht="19.5" thickBot="1">
      <c r="A13" s="43" t="s">
        <v>74</v>
      </c>
      <c r="B13" s="44">
        <v>1288.76</v>
      </c>
      <c r="C13" s="44">
        <v>2314.48</v>
      </c>
      <c r="D13" s="44">
        <v>3360.83</v>
      </c>
      <c r="E13" s="44">
        <v>242.41</v>
      </c>
    </row>
    <row r="14" spans="1:5" ht="19.5" thickBot="1">
      <c r="A14" s="43" t="s">
        <v>85</v>
      </c>
      <c r="B14" s="44">
        <v>6851.26</v>
      </c>
      <c r="C14" s="44">
        <v>60806.4</v>
      </c>
      <c r="D14" s="44">
        <v>46672.89</v>
      </c>
      <c r="E14" s="44">
        <v>20984.77</v>
      </c>
    </row>
    <row r="15" spans="1:5" ht="19.5" thickBot="1">
      <c r="A15" s="43" t="s">
        <v>45</v>
      </c>
      <c r="B15" s="44"/>
      <c r="C15" s="44"/>
      <c r="D15" s="44">
        <v>10633.03</v>
      </c>
      <c r="E15" s="44">
        <v>-10633.03</v>
      </c>
    </row>
    <row r="16" spans="1:5" ht="19.5" thickBot="1">
      <c r="A16" s="43" t="s">
        <v>43</v>
      </c>
      <c r="B16" s="44"/>
      <c r="C16" s="44">
        <v>18411.24</v>
      </c>
      <c r="D16" s="44">
        <v>10391.56</v>
      </c>
      <c r="E16" s="44">
        <v>8019.68</v>
      </c>
    </row>
    <row r="17" spans="1:5" ht="19.5" thickBot="1">
      <c r="A17" s="43" t="s">
        <v>44</v>
      </c>
      <c r="B17" s="44"/>
      <c r="C17" s="44">
        <v>8116.26</v>
      </c>
      <c r="D17" s="44">
        <v>8882.28</v>
      </c>
      <c r="E17" s="44">
        <v>-766.02</v>
      </c>
    </row>
    <row r="18" spans="1:5" ht="19.5" thickBot="1">
      <c r="A18" s="43" t="s">
        <v>3</v>
      </c>
      <c r="B18" s="45">
        <v>31146.48</v>
      </c>
      <c r="C18" s="45">
        <v>183813.99</v>
      </c>
      <c r="D18" s="45">
        <v>158905.92</v>
      </c>
      <c r="E18" s="45">
        <v>56054.55</v>
      </c>
    </row>
    <row r="19" ht="18.75">
      <c r="A19" s="46"/>
    </row>
    <row r="20" ht="19.5" thickBot="1">
      <c r="A20" s="46" t="s">
        <v>46</v>
      </c>
    </row>
    <row r="21" spans="1:3" ht="19.5" thickBot="1">
      <c r="A21" s="47" t="s">
        <v>47</v>
      </c>
      <c r="B21" s="48" t="s">
        <v>4</v>
      </c>
      <c r="C21" s="48" t="s">
        <v>9</v>
      </c>
    </row>
    <row r="22" spans="1:3" ht="19.5" thickBot="1">
      <c r="A22" s="49" t="s">
        <v>48</v>
      </c>
      <c r="B22" s="50" t="s">
        <v>2</v>
      </c>
      <c r="C22" s="44">
        <v>20656.03</v>
      </c>
    </row>
    <row r="23" spans="1:3" ht="19.5" thickBot="1">
      <c r="A23" s="49" t="s">
        <v>49</v>
      </c>
      <c r="B23" s="50" t="s">
        <v>41</v>
      </c>
      <c r="C23" s="44">
        <v>2175.27</v>
      </c>
    </row>
    <row r="24" spans="1:3" ht="19.5" thickBot="1">
      <c r="A24" s="49" t="s">
        <v>50</v>
      </c>
      <c r="B24" s="50" t="s">
        <v>74</v>
      </c>
      <c r="C24" s="44">
        <v>2314.48</v>
      </c>
    </row>
    <row r="25" spans="1:3" ht="19.5" thickBot="1">
      <c r="A25" s="49" t="s">
        <v>51</v>
      </c>
      <c r="B25" s="50" t="s">
        <v>42</v>
      </c>
      <c r="C25" s="44">
        <v>60806.4</v>
      </c>
    </row>
    <row r="26" spans="1:3" ht="19.5" thickBot="1">
      <c r="A26" s="49" t="s">
        <v>52</v>
      </c>
      <c r="B26" s="50" t="s">
        <v>36</v>
      </c>
      <c r="C26" s="44">
        <v>2628.44</v>
      </c>
    </row>
    <row r="27" spans="1:3" ht="19.5" thickBot="1">
      <c r="A27" s="49" t="s">
        <v>53</v>
      </c>
      <c r="B27" s="50" t="s">
        <v>5</v>
      </c>
      <c r="C27" s="44">
        <v>29003.52</v>
      </c>
    </row>
    <row r="28" spans="1:3" ht="38.25" thickBot="1">
      <c r="A28" s="49" t="s">
        <v>54</v>
      </c>
      <c r="B28" s="50" t="s">
        <v>55</v>
      </c>
      <c r="C28" s="44">
        <v>14411.12</v>
      </c>
    </row>
    <row r="29" spans="1:3" ht="38.25" thickBot="1">
      <c r="A29" s="49" t="s">
        <v>54</v>
      </c>
      <c r="B29" s="50" t="s">
        <v>86</v>
      </c>
      <c r="C29" s="44">
        <v>2567.25</v>
      </c>
    </row>
    <row r="30" spans="1:3" ht="19.5" thickBot="1">
      <c r="A30" s="49" t="s">
        <v>6</v>
      </c>
      <c r="B30" s="50" t="s">
        <v>57</v>
      </c>
      <c r="C30" s="44">
        <v>220.75</v>
      </c>
    </row>
    <row r="31" spans="1:3" ht="19.5" thickBot="1">
      <c r="A31" s="49" t="s">
        <v>6</v>
      </c>
      <c r="B31" s="50" t="s">
        <v>87</v>
      </c>
      <c r="C31" s="44">
        <v>632</v>
      </c>
    </row>
    <row r="32" spans="1:3" ht="38.25" thickBot="1">
      <c r="A32" s="49" t="s">
        <v>6</v>
      </c>
      <c r="B32" s="50" t="s">
        <v>58</v>
      </c>
      <c r="C32" s="44">
        <v>1714.5</v>
      </c>
    </row>
    <row r="33" spans="1:3" ht="19.5" thickBot="1">
      <c r="A33" s="43"/>
      <c r="B33" s="51" t="s">
        <v>59</v>
      </c>
      <c r="C33" s="45">
        <v>134562.51</v>
      </c>
    </row>
    <row r="34" ht="15.75" thickBot="1">
      <c r="A34" s="52"/>
    </row>
    <row r="35" spans="1:2" ht="38.25" thickBot="1">
      <c r="A35" s="53" t="s">
        <v>88</v>
      </c>
      <c r="B35" s="42">
        <v>62600.16</v>
      </c>
    </row>
    <row r="36" spans="1:2" ht="38.25" thickBot="1">
      <c r="A36" s="43" t="s">
        <v>60</v>
      </c>
      <c r="B36" s="45">
        <v>56054.55</v>
      </c>
    </row>
    <row r="37" spans="1:2" ht="19.5" thickBot="1">
      <c r="A37" s="49" t="s">
        <v>61</v>
      </c>
      <c r="B37" s="45" t="s">
        <v>89</v>
      </c>
    </row>
    <row r="38" spans="1:2" ht="19.5" thickBot="1">
      <c r="A38" s="49" t="s">
        <v>62</v>
      </c>
      <c r="B38" s="45">
        <v>18259.18</v>
      </c>
    </row>
    <row r="39" ht="15">
      <c r="A39" s="52"/>
    </row>
    <row r="40" ht="15.75">
      <c r="A40" s="54" t="s">
        <v>63</v>
      </c>
    </row>
    <row r="41" ht="15.75">
      <c r="A41" s="55"/>
    </row>
    <row r="42" ht="15.75">
      <c r="A42" s="55"/>
    </row>
    <row r="43" ht="15.75">
      <c r="A43" s="56" t="s">
        <v>64</v>
      </c>
    </row>
    <row r="44" ht="15.75">
      <c r="A44" s="56"/>
    </row>
    <row r="45" ht="16.5" thickBot="1">
      <c r="A45" s="56"/>
    </row>
    <row r="46" spans="1:3" ht="15.75" thickBot="1">
      <c r="A46" s="57" t="s">
        <v>8</v>
      </c>
      <c r="B46" s="58" t="s">
        <v>24</v>
      </c>
      <c r="C46" s="58" t="s">
        <v>65</v>
      </c>
    </row>
    <row r="47" spans="1:3" ht="15.75" thickBot="1">
      <c r="A47" s="59" t="s">
        <v>66</v>
      </c>
      <c r="B47" s="60" t="s">
        <v>90</v>
      </c>
      <c r="C47" s="61">
        <v>220.75</v>
      </c>
    </row>
    <row r="48" spans="1:3" ht="15.75" thickBot="1">
      <c r="A48" s="59" t="s">
        <v>67</v>
      </c>
      <c r="B48" s="60" t="s">
        <v>68</v>
      </c>
      <c r="C48" s="61">
        <v>632</v>
      </c>
    </row>
    <row r="49" spans="1:3" ht="15.75" thickBot="1">
      <c r="A49" s="59" t="s">
        <v>69</v>
      </c>
      <c r="B49" s="60" t="s">
        <v>58</v>
      </c>
      <c r="C49" s="61">
        <v>737.75</v>
      </c>
    </row>
    <row r="50" spans="1:3" ht="15.75" thickBot="1">
      <c r="A50" s="59" t="s">
        <v>70</v>
      </c>
      <c r="B50" s="60" t="s">
        <v>58</v>
      </c>
      <c r="C50" s="61">
        <v>976.75</v>
      </c>
    </row>
    <row r="51" ht="15.75">
      <c r="A51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2" sqref="B2:F12"/>
    </sheetView>
  </sheetViews>
  <sheetFormatPr defaultColWidth="9.140625" defaultRowHeight="12.75"/>
  <cols>
    <col min="2" max="2" width="21.421875" style="0" customWidth="1"/>
    <col min="3" max="3" width="11.57421875" style="0" customWidth="1"/>
    <col min="4" max="4" width="11.7109375" style="0" customWidth="1"/>
    <col min="5" max="5" width="12.00390625" style="0" customWidth="1"/>
    <col min="6" max="6" width="12.8515625" style="0" customWidth="1"/>
  </cols>
  <sheetData>
    <row r="2" spans="2:6" ht="12.75">
      <c r="B2" s="62" t="s">
        <v>71</v>
      </c>
      <c r="C2" s="63">
        <v>56054.55</v>
      </c>
      <c r="D2" s="63">
        <v>144367.69</v>
      </c>
      <c r="E2" s="63">
        <v>170072.72</v>
      </c>
      <c r="F2" s="63">
        <v>30349.52</v>
      </c>
    </row>
    <row r="3" spans="2:6" ht="12.75">
      <c r="B3" s="64" t="s">
        <v>45</v>
      </c>
      <c r="C3" s="65">
        <v>-10633.03</v>
      </c>
      <c r="D3" s="66"/>
      <c r="E3" s="65">
        <v>16974.65</v>
      </c>
      <c r="F3" s="65">
        <v>-27607.68</v>
      </c>
    </row>
    <row r="4" spans="2:6" ht="12.75">
      <c r="B4" s="64" t="s">
        <v>44</v>
      </c>
      <c r="C4" s="67">
        <v>-766.02</v>
      </c>
      <c r="D4" s="65">
        <v>11037.37</v>
      </c>
      <c r="E4" s="65">
        <v>10602.43</v>
      </c>
      <c r="F4" s="67">
        <v>-331.08</v>
      </c>
    </row>
    <row r="5" spans="2:6" ht="12.75">
      <c r="B5" s="64" t="s">
        <v>2</v>
      </c>
      <c r="C5" s="65">
        <v>5271.53</v>
      </c>
      <c r="D5" s="65">
        <v>24702.09</v>
      </c>
      <c r="E5" s="65">
        <v>21604.75</v>
      </c>
      <c r="F5" s="65">
        <v>8368.87</v>
      </c>
    </row>
    <row r="6" spans="2:6" ht="12.75">
      <c r="B6" s="64" t="s">
        <v>72</v>
      </c>
      <c r="C6" s="68">
        <v>787.8</v>
      </c>
      <c r="D6" s="65">
        <v>2356.44</v>
      </c>
      <c r="E6" s="65">
        <v>3198.18</v>
      </c>
      <c r="F6" s="67">
        <v>-53.94</v>
      </c>
    </row>
    <row r="7" spans="2:6" ht="12.75">
      <c r="B7" s="64" t="s">
        <v>73</v>
      </c>
      <c r="C7" s="67">
        <v>776.18</v>
      </c>
      <c r="D7" s="66"/>
      <c r="E7" s="67">
        <v>493.32</v>
      </c>
      <c r="F7" s="67">
        <v>282.86</v>
      </c>
    </row>
    <row r="8" spans="2:6" ht="12.75">
      <c r="B8" s="64" t="s">
        <v>1</v>
      </c>
      <c r="C8" s="65">
        <v>31371.23</v>
      </c>
      <c r="D8" s="69">
        <v>67977</v>
      </c>
      <c r="E8" s="65">
        <v>61850.26</v>
      </c>
      <c r="F8" s="65">
        <v>37497.97</v>
      </c>
    </row>
    <row r="9" spans="2:6" ht="22.5">
      <c r="B9" s="64" t="s">
        <v>43</v>
      </c>
      <c r="C9" s="65">
        <v>8019.68</v>
      </c>
      <c r="D9" s="65">
        <v>26312.14</v>
      </c>
      <c r="E9" s="65">
        <v>26476.89</v>
      </c>
      <c r="F9" s="65">
        <v>7854.93</v>
      </c>
    </row>
    <row r="10" spans="2:6" ht="12.75">
      <c r="B10" s="64" t="s">
        <v>42</v>
      </c>
      <c r="C10" s="65">
        <v>20984.77</v>
      </c>
      <c r="D10" s="65">
        <v>8784.62</v>
      </c>
      <c r="E10" s="65">
        <v>26824.65</v>
      </c>
      <c r="F10" s="65">
        <v>2944.74</v>
      </c>
    </row>
    <row r="11" spans="2:6" ht="12.75">
      <c r="B11" s="64" t="s">
        <v>74</v>
      </c>
      <c r="C11" s="67">
        <v>242.41</v>
      </c>
      <c r="D11" s="65">
        <v>3198.03</v>
      </c>
      <c r="E11" s="65">
        <v>2047.59</v>
      </c>
      <c r="F11" s="65">
        <v>1392.85</v>
      </c>
    </row>
    <row r="12" spans="2:6" ht="12.75">
      <c r="B12" s="70" t="s">
        <v>3</v>
      </c>
      <c r="C12" s="71">
        <v>56054.55</v>
      </c>
      <c r="D12" s="71">
        <v>144367.69</v>
      </c>
      <c r="E12" s="71">
        <v>170072.72</v>
      </c>
      <c r="F12" s="71">
        <v>30349.52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2017-08-09T10:44:33Z</cp:lastPrinted>
  <dcterms:created xsi:type="dcterms:W3CDTF">2015-10-12T10:40:12Z</dcterms:created>
  <dcterms:modified xsi:type="dcterms:W3CDTF">2018-03-28T10:54:52Z</dcterms:modified>
  <cp:category/>
  <cp:version/>
  <cp:contentType/>
  <cp:contentStatus/>
</cp:coreProperties>
</file>