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" sheetId="3" r:id="rId3"/>
    <sheet name="2015 6мес" sheetId="4" r:id="rId4"/>
    <sheet name="Лист2" sheetId="5" r:id="rId5"/>
  </sheets>
  <definedNames>
    <definedName name="_xlnm.Print_Area" localSheetId="2">'2015'!$A$1:$F$62</definedName>
    <definedName name="_xlnm.Print_Area" localSheetId="3">'2015 6мес'!$A$1:$F$50</definedName>
    <definedName name="_xlnm.Print_Area" localSheetId="1">'2016'!$A$1:$F$37</definedName>
  </definedNames>
  <calcPr fullCalcOnLoad="1" refMode="R1C1"/>
</workbook>
</file>

<file path=xl/sharedStrings.xml><?xml version="1.0" encoding="utf-8"?>
<sst xmlns="http://schemas.openxmlformats.org/spreadsheetml/2006/main" count="419" uniqueCount="192">
  <si>
    <t>тариф</t>
  </si>
  <si>
    <t>упр-е</t>
  </si>
  <si>
    <t xml:space="preserve">Общая плошадь квартир </t>
  </si>
  <si>
    <t>кв.м.</t>
  </si>
  <si>
    <t>двор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</si>
  <si>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</si>
  <si>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</si>
  <si>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</si>
  <si>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</si>
  <si>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</si>
  <si>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</si>
  <si>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</si>
  <si>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Начислено</t>
  </si>
  <si>
    <t>Оплачено</t>
  </si>
  <si>
    <t>Содержание жилья</t>
  </si>
  <si>
    <t>Вывоз ТБО</t>
  </si>
  <si>
    <t>Складирование ТБО</t>
  </si>
  <si>
    <t>Итого</t>
  </si>
  <si>
    <t>Расходы по обслуживанию МКД</t>
  </si>
  <si>
    <t>площадь</t>
  </si>
  <si>
    <r>
      <t xml:space="preserve">№ </t>
    </r>
    <r>
      <rPr>
        <b/>
        <sz val="12"/>
        <rFont val="Times New Roman"/>
        <family val="1"/>
      </rPr>
      <t>п/п</t>
    </r>
  </si>
  <si>
    <t>Вид</t>
  </si>
  <si>
    <t>Сумма, рублей</t>
  </si>
  <si>
    <t>Услуги управления</t>
  </si>
  <si>
    <t>з/п</t>
  </si>
  <si>
    <t>дворника</t>
  </si>
  <si>
    <t>уборщицы</t>
  </si>
  <si>
    <t>Санитарное содержание прилегающей территории</t>
  </si>
  <si>
    <t>Содержание общего имущества, в т.ч.</t>
  </si>
  <si>
    <t>-</t>
  </si>
  <si>
    <t>Сантехнические работы</t>
  </si>
  <si>
    <t>Электромонтажные работы</t>
  </si>
  <si>
    <t>Общестроительные работы</t>
  </si>
  <si>
    <t>Вывоз и складирование ТБО</t>
  </si>
  <si>
    <t>Всего работ за период</t>
  </si>
  <si>
    <t>- за содержание жилья, в т.ч.</t>
  </si>
  <si>
    <t>Дата</t>
  </si>
  <si>
    <t>Вид работ</t>
  </si>
  <si>
    <t>Ст-ть работ</t>
  </si>
  <si>
    <t>ИТОГО:</t>
  </si>
  <si>
    <t>Персонифицированный учет МКД (2015 год)</t>
  </si>
  <si>
    <t>Ул. Черепичная, д.19-19В</t>
  </si>
  <si>
    <t>В управлении ООО «УК Старый Город» - с 01.03.2015 года</t>
  </si>
  <si>
    <t>Общая площадь квартир – 3057,80 м.кв.</t>
  </si>
  <si>
    <t>Остаток на 01.03.2015 года –  0</t>
  </si>
  <si>
    <t>Задолженность на 01.03.2015 г</t>
  </si>
  <si>
    <t>Поступило (оплата)</t>
  </si>
  <si>
    <t>Обслуживание ВДГО</t>
  </si>
  <si>
    <t>Электроэнергия МОП</t>
  </si>
  <si>
    <t>Услуги ЖЭУ</t>
  </si>
  <si>
    <t>Расходы на управление МКД</t>
  </si>
  <si>
    <t>№ п/п</t>
  </si>
  <si>
    <t>1.</t>
  </si>
  <si>
    <t>2.</t>
  </si>
  <si>
    <t>3.</t>
  </si>
  <si>
    <t>4.</t>
  </si>
  <si>
    <t>Вывоз КГМ</t>
  </si>
  <si>
    <t>Услуги  ЖЭУ(уборка подъезда)</t>
  </si>
  <si>
    <t>5.</t>
  </si>
  <si>
    <t>6.</t>
  </si>
  <si>
    <t>доска объявлений</t>
  </si>
  <si>
    <t>осмотр помещений на предмет утечки</t>
  </si>
  <si>
    <t>осмотр электрических сетей</t>
  </si>
  <si>
    <t>уборка придомовой территории</t>
  </si>
  <si>
    <t>Всего работ  за период</t>
  </si>
  <si>
    <t>Сальдо на 01.01.2015г (по начислениям) (+)</t>
  </si>
  <si>
    <t>Задолженность населения на 31.05.2014г., в т.ч.</t>
  </si>
  <si>
    <t>46278,01</t>
  </si>
  <si>
    <t xml:space="preserve">     - за май 2015 года</t>
  </si>
  <si>
    <t>Экономист ООО «УК Старый город»                                                                     Хромушина Т.В.</t>
  </si>
  <si>
    <t>Выполненные работы</t>
  </si>
  <si>
    <t>Сумма</t>
  </si>
  <si>
    <t>30,03,2015</t>
  </si>
  <si>
    <t>27,04,2015</t>
  </si>
  <si>
    <t>осмотр подвальных помещений, смена гибких подводок</t>
  </si>
  <si>
    <t>22,04,2015</t>
  </si>
  <si>
    <t>осмотр эл/сетей</t>
  </si>
  <si>
    <t>29,05,2015</t>
  </si>
  <si>
    <t>28,05,2015</t>
  </si>
  <si>
    <t>Задолжен-ность на 01.06.2015 г.</t>
  </si>
  <si>
    <t>Ул. Черепичная, д. 19, 19 А, 19 Б, 19 В</t>
  </si>
  <si>
    <t>В управлении ООО «УК Старый Город» -  с 01.03.2015 года</t>
  </si>
  <si>
    <t>Задолженность населения на 30.09.2015 г., в т.ч.</t>
  </si>
  <si>
    <t>Сальдо на 30.09.2015 г</t>
  </si>
  <si>
    <t>Задолженность на 30.09.2015г</t>
  </si>
  <si>
    <t>уборка ЛК 100 руб./кв-ра</t>
  </si>
  <si>
    <t>Вывоз и складирование КГМ</t>
  </si>
  <si>
    <t>КГМ</t>
  </si>
  <si>
    <t>+</t>
  </si>
  <si>
    <t>Очистка участка от мусора</t>
  </si>
  <si>
    <t>Осмотр помещений на предмет утечки по заявке, частичный ремонт трубопровода (19 А)</t>
  </si>
  <si>
    <t>Осмотр помещений на предмет утечки по заявке (19 А)</t>
  </si>
  <si>
    <t>Осмотр помещений на предмет утечки по заявке, частичный ремонт канализации (19 А)</t>
  </si>
  <si>
    <t>29.05.215</t>
  </si>
  <si>
    <t>Осмотр электросетей (19 В)</t>
  </si>
  <si>
    <t>28.05.215</t>
  </si>
  <si>
    <t>Электромонтажные работы, смена ламп (19)</t>
  </si>
  <si>
    <t>Осмотр помещений напредмет утечки, частичный ремонт (19 А)</t>
  </si>
  <si>
    <t>Осмотр элетросетей, частичный ремонт (19 Б)</t>
  </si>
  <si>
    <t>Установка досок объявлений</t>
  </si>
  <si>
    <t>ежемесячно</t>
  </si>
  <si>
    <t>Санитраное содержание МОП (уборка)</t>
  </si>
  <si>
    <t>Персонифицированный учет МКД  за март - сентябрь  2015 г.</t>
  </si>
  <si>
    <t>Задолженность на 31.08.2015г</t>
  </si>
  <si>
    <t>осмотр сетей водоснабжения, водоотведения, ремонтные работы</t>
  </si>
  <si>
    <t>осмотр э/сетей, ремонтные работы</t>
  </si>
  <si>
    <t>осмотр э/сетей</t>
  </si>
  <si>
    <t>арс</t>
  </si>
  <si>
    <t>дезинсекция</t>
  </si>
  <si>
    <t>изготовление комплектов домофонных ключей для уборщицы</t>
  </si>
  <si>
    <t>Задолженность на 01.03.2015</t>
  </si>
  <si>
    <t>Задолженность на 01.03.2015 г.</t>
  </si>
  <si>
    <t>Персонифицированный учет МКД  за 2015 г.</t>
  </si>
  <si>
    <t>Услуги аварийной службы</t>
  </si>
  <si>
    <t>Задолженность населения на 31.08.2015 г.</t>
  </si>
  <si>
    <t>Справочно: финансовый результат с учетом задолженности</t>
  </si>
  <si>
    <t>установка досок объявлений</t>
  </si>
  <si>
    <t>осмотр элетросетей, частичный ремонт</t>
  </si>
  <si>
    <t>осмотр помещений напредмет утечки, частичный ремонт</t>
  </si>
  <si>
    <t>осмотр электросетей</t>
  </si>
  <si>
    <t>электромонтажные работы, смена ламп</t>
  </si>
  <si>
    <t>осмотр помещений на предмет утечки по заявке</t>
  </si>
  <si>
    <t>осмотр помещений на предмет утечки по заявке, частичный ремонт трубопровода</t>
  </si>
  <si>
    <t>очистка участка от мусора</t>
  </si>
  <si>
    <t>осмотр помещений на предмет утечки по заявке, частичный ремонт канализации</t>
  </si>
  <si>
    <t>Санитраное содержание мест общего пользования</t>
  </si>
  <si>
    <t>в 2016 год</t>
  </si>
  <si>
    <t>январь</t>
  </si>
  <si>
    <t>изготовление аншлагов</t>
  </si>
  <si>
    <t>август</t>
  </si>
  <si>
    <t>осмотр систем водоснабжения, водоотведения, пломбировка прибора учета</t>
  </si>
  <si>
    <t>Сальдо на 31.12.2015 г.</t>
  </si>
  <si>
    <t>Снятие показаний электроэнергии</t>
  </si>
  <si>
    <t>Дезинсекция</t>
  </si>
  <si>
    <t>Санитарное содержание прилегающей территории, вывоз КГМ</t>
  </si>
  <si>
    <t>Балы снята услуга "снятие показаний приборов учета электроэнергии" на сумму 8592</t>
  </si>
  <si>
    <t>Сальдо на 01.01.2016 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</si>
  <si>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</si>
  <si>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</si>
  <si>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</si>
  <si>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</si>
  <si>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31.08.2016 г.</t>
  </si>
  <si>
    <t>Персонифицированный учет МКД  за 2016 г.</t>
  </si>
  <si>
    <t>Осмотр электрических сетей</t>
  </si>
  <si>
    <t>Аварийка</t>
  </si>
  <si>
    <t>Грунт плодородный + доставка</t>
  </si>
  <si>
    <t>Смена автоматов</t>
  </si>
  <si>
    <t>Прокладка трубопроводов водоснабжения</t>
  </si>
  <si>
    <t>Смена ламп, ремонт выключателя</t>
  </si>
  <si>
    <t>Очистка подвала от КГМ</t>
  </si>
  <si>
    <t>Ремонт задвижек</t>
  </si>
  <si>
    <t>Осмотр чердачных и подвальных помещений</t>
  </si>
  <si>
    <t>Пломбировка счетчика</t>
  </si>
  <si>
    <t xml:space="preserve">Смена обделок из листовой стали (конька) </t>
  </si>
  <si>
    <t xml:space="preserve">Осмотр электрических сетей </t>
  </si>
  <si>
    <t>Обследование чердачных и подвальных помещений</t>
  </si>
  <si>
    <t>Изготовление аншлагов</t>
  </si>
  <si>
    <t>Персонифицированный учет МКД  за 2017 г.</t>
  </si>
  <si>
    <t>Сальдо на 01.01.2017 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</si>
  <si>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</si>
  <si>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</si>
  <si>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</si>
  <si>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</si>
  <si>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31.08.2017 г.</t>
  </si>
  <si>
    <t>Хол.вода на соид</t>
  </si>
  <si>
    <t>Водоотведение на соид</t>
  </si>
  <si>
    <t>Электроэнергия на соид</t>
  </si>
  <si>
    <t>Обслуживание ИТП</t>
  </si>
  <si>
    <t xml:space="preserve">Обследование электрических сетей. Смена ламп накаливания. Автомат. Отключение, разводка по устройствам и подключение жил кабелей. </t>
  </si>
  <si>
    <t xml:space="preserve">Обследование электрических сетей. </t>
  </si>
  <si>
    <t>Обследование электрических сетей. Демонтаж/монтаж автомата</t>
  </si>
  <si>
    <t>09.08.1017</t>
  </si>
  <si>
    <t xml:space="preserve">Обследование электрических сетей. Отключение, разводка по устройствам и подключение жил кабелей. </t>
  </si>
  <si>
    <t>Обследование электрических сетей. Смена ламп накаливания, патронов</t>
  </si>
  <si>
    <t>Обследование чердачных, подвальных и лест. клеток  на предмет утечки трубопроводов.</t>
  </si>
  <si>
    <t>Обследование чердачных, подвальных и лест. клеток  на предмет утечки трубопроводов. Слив воды из системы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</si>
  <si>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</si>
  <si>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Смена вентилей и клапанов</t>
  </si>
  <si>
    <t>Уборка чердачного помещения</t>
  </si>
  <si>
    <t>Разовый вывоз КГМ</t>
  </si>
  <si>
    <t>Покос</t>
  </si>
  <si>
    <t>Аварийные работы. Засор канализации</t>
  </si>
  <si>
    <t>Аварийные работы. Залитие</t>
  </si>
  <si>
    <t>Аварийные работы. Нет света</t>
  </si>
  <si>
    <t>Аварийные работы</t>
  </si>
  <si>
    <t>Промывка труб канализационной системы</t>
  </si>
  <si>
    <t>Промывка и опресовка внутредомовой системы теплопотребления</t>
  </si>
  <si>
    <t>Дератизация</t>
  </si>
  <si>
    <t>кгм</t>
  </si>
  <si>
    <t>Санитарное содержание прилегающей территории, вывоз КГМ, уборка чердачного помещения</t>
  </si>
  <si>
    <t>покос входит</t>
  </si>
  <si>
    <t>получено по заявлению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</si>
</sst>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0&quot;р.&quot;"/>
    <numFmt numFmtId="170" formatCode="#,##0.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center" vertical="center"/>
    </xf>
    <xf numFmtId="14" fontId="4" fillId="8" borderId="10" xfId="0" applyNumberFormat="1" applyFont="1" applyFill="1" applyBorder="1" applyAlignment="1">
      <alignment horizontal="center" vertical="center"/>
    </xf>
    <xf numFmtId="4" fontId="4" fillId="8" borderId="10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14" fontId="4" fillId="6" borderId="10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4" fontId="4" fillId="9" borderId="10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horizontal="center"/>
    </xf>
    <xf numFmtId="0" fontId="3" fillId="9" borderId="0" xfId="0" applyFont="1" applyFill="1" applyAlignment="1">
      <alignment vertical="center"/>
    </xf>
    <xf numFmtId="14" fontId="4" fillId="35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14" fontId="4" fillId="13" borderId="10" xfId="0" applyNumberFormat="1" applyFont="1" applyFill="1" applyBorder="1" applyAlignment="1">
      <alignment horizontal="center" vertical="center"/>
    </xf>
    <xf numFmtId="4" fontId="4" fillId="13" borderId="10" xfId="0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4" fontId="4" fillId="37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1" fontId="4" fillId="39" borderId="10" xfId="0" applyNumberFormat="1" applyFont="1" applyFill="1" applyBorder="1" applyAlignment="1">
      <alignment horizontal="center"/>
    </xf>
    <xf numFmtId="1" fontId="4" fillId="4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41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8" fillId="42" borderId="10" xfId="0" applyFont="1" applyFill="1" applyBorder="1" applyAlignment="1">
      <alignment horizontal="center" vertical="center"/>
    </xf>
    <xf numFmtId="0" fontId="49" fillId="42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4" fontId="48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2" fontId="51" fillId="33" borderId="0" xfId="0" applyNumberFormat="1" applyFont="1" applyFill="1" applyAlignment="1">
      <alignment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/>
    </xf>
    <xf numFmtId="0" fontId="48" fillId="33" borderId="28" xfId="0" applyFont="1" applyFill="1" applyBorder="1" applyAlignment="1">
      <alignment horizontal="left" vertical="center"/>
    </xf>
    <xf numFmtId="0" fontId="48" fillId="33" borderId="2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33" borderId="14" xfId="0" applyFont="1" applyFill="1" applyBorder="1" applyAlignment="1">
      <alignment horizontal="left" vertical="center" wrapText="1"/>
    </xf>
    <xf numFmtId="169" fontId="4" fillId="0" borderId="27" xfId="0" applyNumberFormat="1" applyFont="1" applyBorder="1" applyAlignment="1">
      <alignment/>
    </xf>
    <xf numFmtId="169" fontId="4" fillId="0" borderId="28" xfId="0" applyNumberFormat="1" applyFont="1" applyBorder="1" applyAlignment="1">
      <alignment/>
    </xf>
    <xf numFmtId="169" fontId="4" fillId="0" borderId="29" xfId="0" applyNumberFormat="1" applyFont="1" applyBorder="1" applyAlignment="1">
      <alignment/>
    </xf>
    <xf numFmtId="0" fontId="52" fillId="0" borderId="27" xfId="0" applyFont="1" applyBorder="1" applyAlignment="1">
      <alignment wrapText="1"/>
    </xf>
    <xf numFmtId="0" fontId="52" fillId="0" borderId="28" xfId="0" applyFont="1" applyBorder="1" applyAlignment="1">
      <alignment wrapText="1"/>
    </xf>
    <xf numFmtId="0" fontId="52" fillId="0" borderId="29" xfId="0" applyFont="1" applyBorder="1" applyAlignment="1">
      <alignment wrapText="1"/>
    </xf>
    <xf numFmtId="0" fontId="2" fillId="33" borderId="32" xfId="0" applyFont="1" applyFill="1" applyBorder="1" applyAlignment="1">
      <alignment vertical="center" wrapText="1"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38" borderId="27" xfId="0" applyFont="1" applyFill="1" applyBorder="1" applyAlignment="1">
      <alignment horizontal="left" vertical="center" wrapText="1"/>
    </xf>
    <xf numFmtId="0" fontId="4" fillId="38" borderId="28" xfId="0" applyFont="1" applyFill="1" applyBorder="1" applyAlignment="1">
      <alignment horizontal="left" vertical="center" wrapText="1"/>
    </xf>
    <xf numFmtId="0" fontId="4" fillId="38" borderId="29" xfId="0" applyFont="1" applyFill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4" fillId="13" borderId="29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/>
    </xf>
    <xf numFmtId="0" fontId="4" fillId="9" borderId="28" xfId="0" applyFont="1" applyFill="1" applyBorder="1" applyAlignment="1">
      <alignment horizontal="left"/>
    </xf>
    <xf numFmtId="0" fontId="4" fillId="9" borderId="29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6" borderId="2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4" fillId="43" borderId="27" xfId="0" applyFont="1" applyFill="1" applyBorder="1" applyAlignment="1">
      <alignment horizontal="left" vertical="center" wrapText="1"/>
    </xf>
    <xf numFmtId="0" fontId="4" fillId="43" borderId="28" xfId="0" applyFont="1" applyFill="1" applyBorder="1" applyAlignment="1">
      <alignment horizontal="left" vertical="center" wrapText="1"/>
    </xf>
    <xf numFmtId="0" fontId="4" fillId="43" borderId="29" xfId="0" applyFont="1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left" vertical="center" wrapText="1"/>
    </xf>
    <xf numFmtId="0" fontId="4" fillId="8" borderId="28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2" fillId="33" borderId="14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30">
      <selection activeCell="F44" sqref="F44"/>
    </sheetView>
  </sheetViews>
  <sheetFormatPr defaultColWidth="9.140625" defaultRowHeight="12.75" outlineLevelRow="1"/>
  <cols>
    <col min="1" max="1" width="4.421875" style="5" customWidth="1"/>
    <col min="2" max="2" width="17.00390625" style="2" customWidth="1"/>
    <col min="3" max="3" width="15.57421875" style="2" customWidth="1"/>
    <col min="4" max="4" width="13.57421875" style="2" customWidth="1"/>
    <col min="5" max="5" width="14.7109375" style="2" customWidth="1"/>
    <col min="6" max="6" width="18.140625" style="2" customWidth="1"/>
    <col min="7" max="7" width="10.57421875" style="2" customWidth="1"/>
    <col min="8" max="8" width="10.14062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44" t="s">
        <v>157</v>
      </c>
      <c r="B1" s="144"/>
      <c r="C1" s="144"/>
      <c r="D1" s="144"/>
      <c r="E1" s="144"/>
      <c r="F1" s="144"/>
      <c r="G1" s="100"/>
    </row>
    <row r="2" spans="1:8" ht="15.75">
      <c r="A2" s="144" t="s">
        <v>80</v>
      </c>
      <c r="B2" s="144"/>
      <c r="C2" s="144"/>
      <c r="D2" s="144"/>
      <c r="E2" s="144"/>
      <c r="F2" s="144"/>
      <c r="G2" s="3"/>
      <c r="H2" s="4"/>
    </row>
    <row r="3" ht="9" customHeight="1"/>
    <row r="4" spans="1:6" ht="15.75" hidden="1" outlineLevel="1">
      <c r="A4" s="7" t="s">
        <v>81</v>
      </c>
      <c r="C4" s="7"/>
      <c r="D4" s="7"/>
      <c r="E4" s="7"/>
      <c r="F4" s="7"/>
    </row>
    <row r="5" spans="1:6" ht="15.75" hidden="1" outlineLevel="1">
      <c r="A5" s="7" t="s">
        <v>2</v>
      </c>
      <c r="C5" s="7"/>
      <c r="D5" s="7">
        <v>3057.8</v>
      </c>
      <c r="E5" s="7" t="s">
        <v>3</v>
      </c>
      <c r="F5" s="7"/>
    </row>
    <row r="6" ht="9" customHeight="1" collapsed="1"/>
    <row r="7" spans="1:6" ht="15.75">
      <c r="A7" s="3" t="s">
        <v>158</v>
      </c>
      <c r="C7" s="3"/>
      <c r="D7" s="10">
        <f>'2016'!F35</f>
        <v>69164.07799999986</v>
      </c>
      <c r="E7" s="7" t="s">
        <v>7</v>
      </c>
      <c r="F7" s="3"/>
    </row>
    <row r="8" spans="1:6" ht="15.75">
      <c r="A8" s="3" t="s">
        <v>159</v>
      </c>
      <c r="C8" s="7"/>
      <c r="D8" s="10">
        <f>C21</f>
        <v>-151877.96999999997</v>
      </c>
      <c r="E8" s="7" t="s">
        <v>7</v>
      </c>
      <c r="F8" s="7"/>
    </row>
    <row r="9" spans="2:6" ht="15.75">
      <c r="B9" s="7"/>
      <c r="C9" s="7"/>
      <c r="D9" s="7"/>
      <c r="E9" s="7"/>
      <c r="F9" s="11" t="s">
        <v>8</v>
      </c>
    </row>
    <row r="10" spans="1:6" s="5" customFormat="1" ht="28.5" customHeight="1">
      <c r="A10" s="12" t="s">
        <v>9</v>
      </c>
      <c r="B10" s="13" t="s">
        <v>10</v>
      </c>
      <c r="C10" s="14" t="s">
        <v>160</v>
      </c>
      <c r="D10" s="14" t="s">
        <v>12</v>
      </c>
      <c r="E10" s="14" t="s">
        <v>13</v>
      </c>
      <c r="F10" s="14" t="s">
        <v>161</v>
      </c>
    </row>
    <row r="11" spans="1:10" s="19" customFormat="1" ht="30" customHeight="1">
      <c r="A11" s="12">
        <v>1</v>
      </c>
      <c r="B11" s="15" t="s">
        <v>14</v>
      </c>
      <c r="C11" s="16">
        <v>-92536.01999999996</v>
      </c>
      <c r="D11" s="17">
        <f>336114.72-88.73</f>
        <v>336025.99</v>
      </c>
      <c r="E11" s="17">
        <v>334673.92</v>
      </c>
      <c r="F11" s="17">
        <f aca="true" t="shared" si="0" ref="F11:F20">C11-D11+E11</f>
        <v>-93888.08999999997</v>
      </c>
      <c r="G11" s="13" t="s">
        <v>0</v>
      </c>
      <c r="H11" s="13">
        <v>9.16</v>
      </c>
      <c r="I11" s="81">
        <f>H11*12*H25</f>
        <v>336113.37600000005</v>
      </c>
      <c r="J11" s="82"/>
    </row>
    <row r="12" spans="1:10" s="19" customFormat="1" ht="15.75">
      <c r="A12" s="12">
        <v>2</v>
      </c>
      <c r="B12" s="15" t="s">
        <v>15</v>
      </c>
      <c r="C12" s="16">
        <v>-21618.86</v>
      </c>
      <c r="D12" s="17">
        <v>78524.52</v>
      </c>
      <c r="E12" s="17">
        <v>78188.09</v>
      </c>
      <c r="F12" s="17">
        <f t="shared" si="0"/>
        <v>-21955.290000000008</v>
      </c>
      <c r="G12" s="13" t="s">
        <v>1</v>
      </c>
      <c r="H12" s="13">
        <v>4</v>
      </c>
      <c r="I12" s="82">
        <f>H12*12*H25</f>
        <v>146774.40000000002</v>
      </c>
      <c r="J12" s="82"/>
    </row>
    <row r="13" spans="1:10" s="19" customFormat="1" ht="29.25" customHeight="1">
      <c r="A13" s="12">
        <v>3</v>
      </c>
      <c r="B13" s="15" t="s">
        <v>16</v>
      </c>
      <c r="C13" s="16">
        <v>-5151.939999999999</v>
      </c>
      <c r="D13" s="17">
        <v>18713.88</v>
      </c>
      <c r="E13" s="17">
        <v>18633.67</v>
      </c>
      <c r="F13" s="17">
        <f t="shared" si="0"/>
        <v>-5232.1500000000015</v>
      </c>
      <c r="G13" s="13" t="s">
        <v>4</v>
      </c>
      <c r="H13" s="13">
        <v>2.77</v>
      </c>
      <c r="I13" s="82">
        <f>H13*12*H25</f>
        <v>101641.27200000001</v>
      </c>
      <c r="J13" s="82"/>
    </row>
    <row r="14" spans="1:10" s="19" customFormat="1" ht="31.5">
      <c r="A14" s="12">
        <v>4</v>
      </c>
      <c r="B14" s="15" t="s">
        <v>48</v>
      </c>
      <c r="C14" s="16">
        <v>-8243.730000000003</v>
      </c>
      <c r="D14" s="17">
        <f>2584.8+88.73</f>
        <v>2673.53</v>
      </c>
      <c r="E14" s="17">
        <v>7865</v>
      </c>
      <c r="F14" s="17">
        <f t="shared" si="0"/>
        <v>-3052.260000000004</v>
      </c>
      <c r="G14" s="13">
        <v>65</v>
      </c>
      <c r="H14" s="13">
        <v>100</v>
      </c>
      <c r="I14" s="13">
        <f>H14*G14*12</f>
        <v>78000</v>
      </c>
      <c r="J14" s="82"/>
    </row>
    <row r="15" spans="1:9" s="19" customFormat="1" ht="31.5">
      <c r="A15" s="12">
        <v>5</v>
      </c>
      <c r="B15" s="15" t="s">
        <v>47</v>
      </c>
      <c r="C15" s="16">
        <v>-2626.290000000001</v>
      </c>
      <c r="D15" s="17">
        <v>13668.54</v>
      </c>
      <c r="E15" s="17">
        <v>11724.69</v>
      </c>
      <c r="F15" s="17">
        <f t="shared" si="0"/>
        <v>-4570.140000000001</v>
      </c>
      <c r="G15" s="19" t="s">
        <v>188</v>
      </c>
      <c r="H15" s="19">
        <v>0.5</v>
      </c>
      <c r="I15" s="19">
        <f>H15*H25*12</f>
        <v>18346.800000000003</v>
      </c>
    </row>
    <row r="16" spans="1:8" s="19" customFormat="1" ht="21.75" customHeight="1">
      <c r="A16" s="12">
        <v>6</v>
      </c>
      <c r="B16" s="15" t="s">
        <v>49</v>
      </c>
      <c r="C16" s="16">
        <v>-21701.130000000005</v>
      </c>
      <c r="D16" s="17">
        <v>78000</v>
      </c>
      <c r="E16" s="17">
        <v>75223.73</v>
      </c>
      <c r="F16" s="17">
        <f t="shared" si="0"/>
        <v>-24477.40000000001</v>
      </c>
      <c r="G16" s="18"/>
      <c r="H16" s="18" t="s">
        <v>85</v>
      </c>
    </row>
    <row r="17" spans="1:8" s="19" customFormat="1" ht="31.5" customHeight="1">
      <c r="A17" s="12">
        <v>7</v>
      </c>
      <c r="B17" s="15" t="s">
        <v>164</v>
      </c>
      <c r="C17" s="102">
        <v>0</v>
      </c>
      <c r="D17" s="103">
        <f>3916.74-1.7+4.22</f>
        <v>3919.2599999999998</v>
      </c>
      <c r="E17" s="103">
        <v>3214.43</v>
      </c>
      <c r="F17" s="17">
        <f t="shared" si="0"/>
        <v>-704.8299999999999</v>
      </c>
      <c r="G17" s="18"/>
      <c r="H17" s="18"/>
    </row>
    <row r="18" spans="1:8" s="19" customFormat="1" ht="31.5" customHeight="1">
      <c r="A18" s="12">
        <v>8</v>
      </c>
      <c r="B18" s="15" t="s">
        <v>165</v>
      </c>
      <c r="C18" s="102">
        <v>0</v>
      </c>
      <c r="D18" s="103">
        <v>2107.12</v>
      </c>
      <c r="E18" s="103">
        <v>1620.98</v>
      </c>
      <c r="F18" s="17">
        <f t="shared" si="0"/>
        <v>-486.1399999999999</v>
      </c>
      <c r="G18" s="18"/>
      <c r="H18" s="18"/>
    </row>
    <row r="19" spans="1:8" s="19" customFormat="1" ht="31.5" customHeight="1">
      <c r="A19" s="12">
        <v>9</v>
      </c>
      <c r="B19" s="15" t="s">
        <v>166</v>
      </c>
      <c r="C19" s="102">
        <v>0</v>
      </c>
      <c r="D19" s="103">
        <v>55376.03</v>
      </c>
      <c r="E19" s="103">
        <v>46617.01</v>
      </c>
      <c r="F19" s="17">
        <f t="shared" si="0"/>
        <v>-8759.019999999997</v>
      </c>
      <c r="G19" s="18"/>
      <c r="H19" s="128" t="s">
        <v>190</v>
      </c>
    </row>
    <row r="20" spans="1:8" s="19" customFormat="1" ht="31.5" customHeight="1">
      <c r="A20" s="12">
        <v>10</v>
      </c>
      <c r="B20" s="15" t="s">
        <v>167</v>
      </c>
      <c r="C20" s="102">
        <v>0</v>
      </c>
      <c r="D20" s="103">
        <v>14983.2</v>
      </c>
      <c r="E20" s="103">
        <v>12010.38</v>
      </c>
      <c r="F20" s="103">
        <f t="shared" si="0"/>
        <v>-2972.8200000000015</v>
      </c>
      <c r="G20" s="18"/>
      <c r="H20" s="18"/>
    </row>
    <row r="21" spans="1:6" s="30" customFormat="1" ht="19.5" customHeight="1">
      <c r="A21" s="99"/>
      <c r="B21" s="20" t="s">
        <v>17</v>
      </c>
      <c r="C21" s="59">
        <f>SUM(C11:C20)</f>
        <v>-151877.96999999997</v>
      </c>
      <c r="D21" s="59">
        <f>SUM(D11:D20)</f>
        <v>603992.07</v>
      </c>
      <c r="E21" s="59">
        <f>SUM(E11:E20)</f>
        <v>589771.9</v>
      </c>
      <c r="F21" s="59">
        <f>SUM(F11:F20)</f>
        <v>-166098.13999999998</v>
      </c>
    </row>
    <row r="22" ht="11.25" customHeight="1"/>
    <row r="23" spans="1:6" ht="15.75">
      <c r="A23" s="144" t="s">
        <v>18</v>
      </c>
      <c r="B23" s="144"/>
      <c r="C23" s="144"/>
      <c r="D23" s="144"/>
      <c r="E23" s="144"/>
      <c r="F23" s="144"/>
    </row>
    <row r="24" spans="1:8" ht="15.75">
      <c r="A24" s="100"/>
      <c r="B24" s="100"/>
      <c r="C24" s="100"/>
      <c r="D24" s="100"/>
      <c r="E24" s="100"/>
      <c r="F24" s="100"/>
      <c r="H24" s="2" t="s">
        <v>19</v>
      </c>
    </row>
    <row r="25" spans="1:8" ht="33" customHeight="1">
      <c r="A25" s="14" t="s">
        <v>20</v>
      </c>
      <c r="B25" s="145" t="s">
        <v>21</v>
      </c>
      <c r="C25" s="145"/>
      <c r="D25" s="145"/>
      <c r="E25" s="145"/>
      <c r="F25" s="20" t="s">
        <v>22</v>
      </c>
      <c r="G25" s="21"/>
      <c r="H25" s="2">
        <f>D5</f>
        <v>3057.8</v>
      </c>
    </row>
    <row r="26" spans="1:10" ht="18" customHeight="1">
      <c r="A26" s="14">
        <v>1</v>
      </c>
      <c r="B26" s="146" t="s">
        <v>23</v>
      </c>
      <c r="C26" s="146"/>
      <c r="D26" s="146"/>
      <c r="E26" s="146"/>
      <c r="F26" s="132">
        <f>I12</f>
        <v>146774.40000000002</v>
      </c>
      <c r="G26" s="7"/>
      <c r="H26" s="2" t="s">
        <v>24</v>
      </c>
      <c r="I26" s="2" t="s">
        <v>25</v>
      </c>
      <c r="J26" s="2" t="s">
        <v>26</v>
      </c>
    </row>
    <row r="27" spans="1:10" ht="18" customHeight="1">
      <c r="A27" s="14">
        <v>2</v>
      </c>
      <c r="B27" s="146" t="s">
        <v>47</v>
      </c>
      <c r="C27" s="146"/>
      <c r="D27" s="146"/>
      <c r="E27" s="146"/>
      <c r="F27" s="132">
        <f>D15</f>
        <v>13668.54</v>
      </c>
      <c r="G27" s="7"/>
      <c r="I27" s="2">
        <v>3043</v>
      </c>
      <c r="J27" s="2">
        <v>5435</v>
      </c>
    </row>
    <row r="28" spans="1:10" ht="32.25" customHeight="1">
      <c r="A28" s="14">
        <v>3</v>
      </c>
      <c r="B28" s="146" t="s">
        <v>189</v>
      </c>
      <c r="C28" s="146"/>
      <c r="D28" s="146"/>
      <c r="E28" s="146"/>
      <c r="F28" s="132">
        <f>I13+I15+F76</f>
        <v>141184.07200000001</v>
      </c>
      <c r="G28" s="7"/>
      <c r="I28" s="2">
        <f>I27*12</f>
        <v>36516</v>
      </c>
      <c r="J28" s="2">
        <f>J27*12</f>
        <v>65220</v>
      </c>
    </row>
    <row r="29" spans="1:7" ht="18" customHeight="1">
      <c r="A29" s="14">
        <v>4</v>
      </c>
      <c r="B29" s="146" t="s">
        <v>125</v>
      </c>
      <c r="C29" s="146"/>
      <c r="D29" s="146"/>
      <c r="E29" s="146"/>
      <c r="F29" s="132">
        <f>D16</f>
        <v>78000</v>
      </c>
      <c r="G29" s="7"/>
    </row>
    <row r="30" spans="1:7" ht="18" customHeight="1">
      <c r="A30" s="14">
        <v>5</v>
      </c>
      <c r="B30" s="146" t="s">
        <v>28</v>
      </c>
      <c r="C30" s="146"/>
      <c r="D30" s="146"/>
      <c r="E30" s="146"/>
      <c r="F30" s="132">
        <f>F31+F32+F33</f>
        <v>59401.2</v>
      </c>
      <c r="G30" s="10">
        <f>F71</f>
        <v>377</v>
      </c>
    </row>
    <row r="31" spans="1:7" ht="16.5" customHeight="1">
      <c r="A31" s="14" t="s">
        <v>29</v>
      </c>
      <c r="B31" s="146" t="s">
        <v>30</v>
      </c>
      <c r="C31" s="146"/>
      <c r="D31" s="146"/>
      <c r="E31" s="146"/>
      <c r="F31" s="132">
        <f>F62+F63+F64+F65+F66+F67+F68+F69+F70+F71+F72+F73+F74+F75+F89+F90</f>
        <v>16286</v>
      </c>
      <c r="G31" s="7"/>
    </row>
    <row r="32" spans="1:7" ht="16.5" customHeight="1">
      <c r="A32" s="14" t="s">
        <v>29</v>
      </c>
      <c r="B32" s="146" t="s">
        <v>31</v>
      </c>
      <c r="C32" s="146"/>
      <c r="D32" s="146"/>
      <c r="E32" s="146"/>
      <c r="F32" s="132">
        <f>F51+F52+F53+F54+F55+F56+F57+F58+F59+F60+F61</f>
        <v>9997</v>
      </c>
      <c r="G32" s="7"/>
    </row>
    <row r="33" spans="1:7" ht="32.25" customHeight="1">
      <c r="A33" s="14" t="s">
        <v>29</v>
      </c>
      <c r="B33" s="146" t="s">
        <v>186</v>
      </c>
      <c r="C33" s="146"/>
      <c r="D33" s="146"/>
      <c r="E33" s="146"/>
      <c r="F33" s="132">
        <f>F91</f>
        <v>33118.2</v>
      </c>
      <c r="G33" s="7"/>
    </row>
    <row r="34" spans="1:7" ht="17.25" customHeight="1">
      <c r="A34" s="14">
        <v>6</v>
      </c>
      <c r="B34" s="133" t="s">
        <v>113</v>
      </c>
      <c r="C34" s="133"/>
      <c r="D34" s="133"/>
      <c r="E34" s="133"/>
      <c r="F34" s="132">
        <f>F82+F83+F84+F85+F86+F87+F88</f>
        <v>11094</v>
      </c>
      <c r="G34" s="7"/>
    </row>
    <row r="35" spans="1:7" ht="17.25" customHeight="1">
      <c r="A35" s="14">
        <v>7</v>
      </c>
      <c r="B35" s="133" t="s">
        <v>33</v>
      </c>
      <c r="C35" s="133"/>
      <c r="D35" s="133"/>
      <c r="E35" s="133"/>
      <c r="F35" s="132">
        <f>D12+D13</f>
        <v>97238.40000000001</v>
      </c>
      <c r="G35" s="7"/>
    </row>
    <row r="36" spans="1:8" ht="17.25" customHeight="1">
      <c r="A36" s="14">
        <v>8</v>
      </c>
      <c r="B36" s="133" t="s">
        <v>48</v>
      </c>
      <c r="C36" s="133"/>
      <c r="D36" s="133"/>
      <c r="E36" s="133"/>
      <c r="F36" s="132">
        <f>D14</f>
        <v>2673.53</v>
      </c>
      <c r="G36" s="7"/>
      <c r="H36" s="8"/>
    </row>
    <row r="37" spans="1:7" ht="17.25" customHeight="1">
      <c r="A37" s="14">
        <v>9</v>
      </c>
      <c r="B37" s="133" t="s">
        <v>187</v>
      </c>
      <c r="C37" s="133"/>
      <c r="D37" s="133"/>
      <c r="E37" s="133"/>
      <c r="F37" s="132">
        <f>F92</f>
        <v>686.7</v>
      </c>
      <c r="G37" s="7"/>
    </row>
    <row r="38" spans="1:7" ht="17.25" customHeight="1">
      <c r="A38" s="14">
        <v>10</v>
      </c>
      <c r="B38" s="133" t="s">
        <v>164</v>
      </c>
      <c r="C38" s="133"/>
      <c r="D38" s="133"/>
      <c r="E38" s="133"/>
      <c r="F38" s="132">
        <f>D17</f>
        <v>3919.2599999999998</v>
      </c>
      <c r="G38" s="7"/>
    </row>
    <row r="39" spans="1:7" ht="17.25" customHeight="1">
      <c r="A39" s="14">
        <v>11</v>
      </c>
      <c r="B39" s="133" t="s">
        <v>165</v>
      </c>
      <c r="C39" s="133"/>
      <c r="D39" s="133"/>
      <c r="E39" s="133"/>
      <c r="F39" s="132">
        <f>D18</f>
        <v>2107.12</v>
      </c>
      <c r="G39" s="7"/>
    </row>
    <row r="40" spans="1:7" ht="17.25" customHeight="1">
      <c r="A40" s="14">
        <v>12</v>
      </c>
      <c r="B40" s="133" t="s">
        <v>166</v>
      </c>
      <c r="C40" s="133"/>
      <c r="D40" s="133"/>
      <c r="E40" s="133"/>
      <c r="F40" s="132">
        <f>D19</f>
        <v>55376.03</v>
      </c>
      <c r="G40" s="7"/>
    </row>
    <row r="41" spans="1:7" ht="17.25" customHeight="1">
      <c r="A41" s="14">
        <v>13</v>
      </c>
      <c r="B41" s="133" t="s">
        <v>167</v>
      </c>
      <c r="C41" s="133"/>
      <c r="D41" s="133"/>
      <c r="E41" s="133"/>
      <c r="F41" s="132">
        <f>D20</f>
        <v>14983.2</v>
      </c>
      <c r="G41" s="7"/>
    </row>
    <row r="42" spans="1:7" ht="17.25" customHeight="1">
      <c r="A42" s="14">
        <v>14</v>
      </c>
      <c r="B42" s="133" t="s">
        <v>191</v>
      </c>
      <c r="C42" s="133"/>
      <c r="D42" s="133"/>
      <c r="E42" s="133"/>
      <c r="F42" s="132">
        <f>F93</f>
        <v>220</v>
      </c>
      <c r="G42" s="7"/>
    </row>
    <row r="43" spans="1:7" s="30" customFormat="1" ht="21" customHeight="1">
      <c r="A43" s="101"/>
      <c r="B43" s="147" t="s">
        <v>34</v>
      </c>
      <c r="C43" s="147"/>
      <c r="D43" s="147"/>
      <c r="E43" s="147"/>
      <c r="F43" s="37">
        <f>F26+F28+F30+F35+F27+F29+F36+F34+F37+F38+F39+F40+F41+F42</f>
        <v>627326.452</v>
      </c>
      <c r="G43" s="3"/>
    </row>
    <row r="45" spans="1:6" ht="18" customHeight="1">
      <c r="A45" s="148" t="s">
        <v>162</v>
      </c>
      <c r="B45" s="149"/>
      <c r="C45" s="149"/>
      <c r="D45" s="149"/>
      <c r="E45" s="150"/>
      <c r="F45" s="27">
        <f>D7+D21-F43</f>
        <v>45829.69599999976</v>
      </c>
    </row>
    <row r="46" spans="1:6" ht="20.25" customHeight="1">
      <c r="A46" s="151" t="s">
        <v>163</v>
      </c>
      <c r="B46" s="151"/>
      <c r="C46" s="151"/>
      <c r="D46" s="151"/>
      <c r="E46" s="151"/>
      <c r="F46" s="27">
        <f>F21</f>
        <v>-166098.13999999998</v>
      </c>
    </row>
    <row r="47" spans="1:6" ht="18" customHeight="1">
      <c r="A47" s="152" t="s">
        <v>115</v>
      </c>
      <c r="B47" s="152"/>
      <c r="C47" s="152"/>
      <c r="D47" s="152"/>
      <c r="E47" s="152"/>
      <c r="F47" s="27">
        <f>F45+F46</f>
        <v>-120268.44400000022</v>
      </c>
    </row>
    <row r="48" ht="11.25" customHeight="1"/>
    <row r="50" spans="1:6" ht="15.75">
      <c r="A50" s="104" t="s">
        <v>9</v>
      </c>
      <c r="B50" s="104" t="s">
        <v>36</v>
      </c>
      <c r="C50" s="153" t="s">
        <v>37</v>
      </c>
      <c r="D50" s="154"/>
      <c r="E50" s="155"/>
      <c r="F50" s="104" t="s">
        <v>38</v>
      </c>
    </row>
    <row r="51" spans="1:6" ht="15.75">
      <c r="A51" s="104"/>
      <c r="B51" s="105">
        <v>42753</v>
      </c>
      <c r="C51" s="134" t="s">
        <v>168</v>
      </c>
      <c r="D51" s="135"/>
      <c r="E51" s="136"/>
      <c r="F51" s="106">
        <v>3025</v>
      </c>
    </row>
    <row r="52" spans="1:6" ht="15.75">
      <c r="A52" s="104"/>
      <c r="B52" s="105">
        <v>42823</v>
      </c>
      <c r="C52" s="134" t="s">
        <v>169</v>
      </c>
      <c r="D52" s="135"/>
      <c r="E52" s="136"/>
      <c r="F52" s="106">
        <v>850</v>
      </c>
    </row>
    <row r="53" spans="1:6" ht="15.75">
      <c r="A53" s="107"/>
      <c r="B53" s="105">
        <v>42836</v>
      </c>
      <c r="C53" s="134" t="s">
        <v>169</v>
      </c>
      <c r="D53" s="135"/>
      <c r="E53" s="136"/>
      <c r="F53" s="106">
        <v>850</v>
      </c>
    </row>
    <row r="54" spans="1:6" ht="15.75">
      <c r="A54" s="107"/>
      <c r="B54" s="105">
        <v>42858</v>
      </c>
      <c r="C54" s="134" t="s">
        <v>170</v>
      </c>
      <c r="D54" s="135"/>
      <c r="E54" s="136"/>
      <c r="F54" s="106">
        <v>1031</v>
      </c>
    </row>
    <row r="55" spans="1:6" ht="15.75">
      <c r="A55" s="107"/>
      <c r="B55" s="105" t="s">
        <v>171</v>
      </c>
      <c r="C55" s="134" t="s">
        <v>169</v>
      </c>
      <c r="D55" s="135"/>
      <c r="E55" s="136"/>
      <c r="F55" s="106">
        <v>425</v>
      </c>
    </row>
    <row r="56" spans="1:6" ht="15.75">
      <c r="A56" s="107"/>
      <c r="B56" s="105">
        <v>42983</v>
      </c>
      <c r="C56" s="134" t="s">
        <v>172</v>
      </c>
      <c r="D56" s="135"/>
      <c r="E56" s="136"/>
      <c r="F56" s="106">
        <v>847</v>
      </c>
    </row>
    <row r="57" spans="1:6" ht="15.75">
      <c r="A57" s="107"/>
      <c r="B57" s="105">
        <v>42983</v>
      </c>
      <c r="C57" s="134" t="s">
        <v>173</v>
      </c>
      <c r="D57" s="135"/>
      <c r="E57" s="136"/>
      <c r="F57" s="106">
        <v>631</v>
      </c>
    </row>
    <row r="58" spans="1:6" ht="15.75">
      <c r="A58" s="107"/>
      <c r="B58" s="105">
        <v>43019</v>
      </c>
      <c r="C58" s="134" t="s">
        <v>169</v>
      </c>
      <c r="D58" s="135"/>
      <c r="E58" s="136"/>
      <c r="F58" s="106">
        <v>850</v>
      </c>
    </row>
    <row r="59" spans="1:6" ht="15.75">
      <c r="A59" s="107"/>
      <c r="B59" s="105">
        <v>43046</v>
      </c>
      <c r="C59" s="134" t="s">
        <v>169</v>
      </c>
      <c r="D59" s="135"/>
      <c r="E59" s="136"/>
      <c r="F59" s="106">
        <v>425</v>
      </c>
    </row>
    <row r="60" spans="1:6" ht="15.75">
      <c r="A60" s="107"/>
      <c r="B60" s="105">
        <v>43088</v>
      </c>
      <c r="C60" s="134" t="s">
        <v>169</v>
      </c>
      <c r="D60" s="135"/>
      <c r="E60" s="136"/>
      <c r="F60" s="106">
        <v>638</v>
      </c>
    </row>
    <row r="61" spans="1:6" s="77" customFormat="1" ht="15.75">
      <c r="A61" s="107"/>
      <c r="B61" s="105">
        <v>43097</v>
      </c>
      <c r="C61" s="134" t="s">
        <v>169</v>
      </c>
      <c r="D61" s="135"/>
      <c r="E61" s="136"/>
      <c r="F61" s="106">
        <v>425</v>
      </c>
    </row>
    <row r="62" spans="1:6" ht="15.75">
      <c r="A62" s="107"/>
      <c r="B62" s="105">
        <v>42765</v>
      </c>
      <c r="C62" s="134" t="s">
        <v>174</v>
      </c>
      <c r="D62" s="135"/>
      <c r="E62" s="136"/>
      <c r="F62" s="108">
        <v>654</v>
      </c>
    </row>
    <row r="63" spans="1:6" ht="15.75">
      <c r="A63" s="107"/>
      <c r="B63" s="105">
        <v>42772</v>
      </c>
      <c r="C63" s="134" t="s">
        <v>175</v>
      </c>
      <c r="D63" s="135"/>
      <c r="E63" s="136"/>
      <c r="F63" s="108">
        <v>673</v>
      </c>
    </row>
    <row r="64" spans="1:6" ht="15.75">
      <c r="A64" s="107"/>
      <c r="B64" s="105">
        <v>42772</v>
      </c>
      <c r="C64" s="134" t="s">
        <v>176</v>
      </c>
      <c r="D64" s="135"/>
      <c r="E64" s="136"/>
      <c r="F64" s="108">
        <v>377</v>
      </c>
    </row>
    <row r="65" spans="1:6" ht="15.75">
      <c r="A65" s="107"/>
      <c r="B65" s="105">
        <v>42811</v>
      </c>
      <c r="C65" s="134" t="s">
        <v>152</v>
      </c>
      <c r="D65" s="135"/>
      <c r="E65" s="136"/>
      <c r="F65" s="108">
        <v>828</v>
      </c>
    </row>
    <row r="66" spans="1:6" ht="15.75">
      <c r="A66" s="107"/>
      <c r="B66" s="105">
        <v>42857</v>
      </c>
      <c r="C66" s="134" t="s">
        <v>176</v>
      </c>
      <c r="D66" s="135"/>
      <c r="E66" s="136"/>
      <c r="F66" s="108">
        <v>377</v>
      </c>
    </row>
    <row r="67" spans="1:6" ht="29.25" customHeight="1">
      <c r="A67" s="107"/>
      <c r="B67" s="105">
        <v>42867</v>
      </c>
      <c r="C67" s="134" t="s">
        <v>176</v>
      </c>
      <c r="D67" s="135"/>
      <c r="E67" s="136"/>
      <c r="F67" s="108">
        <v>377</v>
      </c>
    </row>
    <row r="68" spans="1:6" ht="15.75">
      <c r="A68" s="107"/>
      <c r="B68" s="105">
        <v>42908</v>
      </c>
      <c r="C68" s="134" t="s">
        <v>176</v>
      </c>
      <c r="D68" s="135"/>
      <c r="E68" s="136"/>
      <c r="F68" s="108">
        <v>754</v>
      </c>
    </row>
    <row r="69" spans="1:6" ht="15.75">
      <c r="A69" s="107"/>
      <c r="B69" s="105">
        <v>42902</v>
      </c>
      <c r="C69" s="134" t="s">
        <v>177</v>
      </c>
      <c r="D69" s="135"/>
      <c r="E69" s="136"/>
      <c r="F69" s="108">
        <v>1145</v>
      </c>
    </row>
    <row r="70" spans="1:6" ht="30" customHeight="1">
      <c r="A70" s="107"/>
      <c r="B70" s="105">
        <v>42921</v>
      </c>
      <c r="C70" s="134" t="s">
        <v>176</v>
      </c>
      <c r="D70" s="135"/>
      <c r="E70" s="136"/>
      <c r="F70" s="108">
        <v>654</v>
      </c>
    </row>
    <row r="71" spans="1:6" s="30" customFormat="1" ht="15.75">
      <c r="A71" s="107"/>
      <c r="B71" s="105">
        <v>42944</v>
      </c>
      <c r="C71" s="134" t="s">
        <v>176</v>
      </c>
      <c r="D71" s="135"/>
      <c r="E71" s="136"/>
      <c r="F71" s="108">
        <v>377</v>
      </c>
    </row>
    <row r="72" spans="1:6" ht="15.75">
      <c r="A72" s="107"/>
      <c r="B72" s="105">
        <v>42969</v>
      </c>
      <c r="C72" s="134" t="s">
        <v>176</v>
      </c>
      <c r="D72" s="135"/>
      <c r="E72" s="136"/>
      <c r="F72" s="108">
        <v>654</v>
      </c>
    </row>
    <row r="73" spans="1:6" ht="15.75">
      <c r="A73" s="107"/>
      <c r="B73" s="105">
        <v>42971</v>
      </c>
      <c r="C73" s="134" t="s">
        <v>176</v>
      </c>
      <c r="D73" s="135"/>
      <c r="E73" s="136"/>
      <c r="F73" s="108">
        <v>754</v>
      </c>
    </row>
    <row r="74" spans="1:6" ht="15.75">
      <c r="A74" s="107"/>
      <c r="B74" s="105">
        <v>43024</v>
      </c>
      <c r="C74" s="134" t="s">
        <v>176</v>
      </c>
      <c r="D74" s="135"/>
      <c r="E74" s="136"/>
      <c r="F74" s="108">
        <v>1585</v>
      </c>
    </row>
    <row r="75" spans="1:6" ht="15.75">
      <c r="A75" s="107"/>
      <c r="B75" s="105">
        <v>43024</v>
      </c>
      <c r="C75" s="134" t="s">
        <v>176</v>
      </c>
      <c r="D75" s="135"/>
      <c r="E75" s="136"/>
      <c r="F75" s="108">
        <v>377</v>
      </c>
    </row>
    <row r="76" spans="1:6" ht="15.75">
      <c r="A76" s="104"/>
      <c r="B76" s="105">
        <v>42766</v>
      </c>
      <c r="C76" s="134" t="s">
        <v>178</v>
      </c>
      <c r="D76" s="135"/>
      <c r="E76" s="136"/>
      <c r="F76" s="107">
        <v>21196</v>
      </c>
    </row>
    <row r="77" spans="1:6" ht="15.75">
      <c r="A77" s="104"/>
      <c r="B77" s="105">
        <v>43039</v>
      </c>
      <c r="C77" s="134" t="s">
        <v>179</v>
      </c>
      <c r="D77" s="135"/>
      <c r="E77" s="136"/>
      <c r="F77" s="107">
        <v>2400</v>
      </c>
    </row>
    <row r="78" spans="1:6" ht="15.75">
      <c r="A78" s="104"/>
      <c r="B78" s="105">
        <v>43069</v>
      </c>
      <c r="C78" s="134" t="s">
        <v>179</v>
      </c>
      <c r="D78" s="135"/>
      <c r="E78" s="136"/>
      <c r="F78" s="107">
        <v>2400</v>
      </c>
    </row>
    <row r="79" spans="1:6" ht="15.75">
      <c r="A79" s="104"/>
      <c r="B79" s="105">
        <v>42886</v>
      </c>
      <c r="C79" s="134" t="s">
        <v>180</v>
      </c>
      <c r="D79" s="135"/>
      <c r="E79" s="136"/>
      <c r="F79" s="107">
        <v>634</v>
      </c>
    </row>
    <row r="80" spans="1:6" ht="15.75">
      <c r="A80" s="104"/>
      <c r="B80" s="105">
        <v>42947</v>
      </c>
      <c r="C80" s="134" t="s">
        <v>180</v>
      </c>
      <c r="D80" s="135"/>
      <c r="E80" s="136"/>
      <c r="F80" s="107">
        <v>634</v>
      </c>
    </row>
    <row r="81" spans="1:6" ht="15.75">
      <c r="A81" s="104"/>
      <c r="B81" s="105">
        <v>43008</v>
      </c>
      <c r="C81" s="134" t="s">
        <v>180</v>
      </c>
      <c r="D81" s="135"/>
      <c r="E81" s="136"/>
      <c r="F81" s="107">
        <v>2176</v>
      </c>
    </row>
    <row r="82" spans="1:6" ht="15.75">
      <c r="A82" s="104"/>
      <c r="B82" s="105">
        <v>42764</v>
      </c>
      <c r="C82" s="137" t="s">
        <v>181</v>
      </c>
      <c r="D82" s="138"/>
      <c r="E82" s="139"/>
      <c r="F82" s="117">
        <v>690</v>
      </c>
    </row>
    <row r="83" spans="1:6" ht="15.75">
      <c r="A83" s="104"/>
      <c r="B83" s="105">
        <v>42772</v>
      </c>
      <c r="C83" s="137" t="s">
        <v>182</v>
      </c>
      <c r="D83" s="138"/>
      <c r="E83" s="139"/>
      <c r="F83" s="118">
        <v>690</v>
      </c>
    </row>
    <row r="84" spans="1:6" ht="15.75">
      <c r="A84" s="104"/>
      <c r="B84" s="105">
        <v>42943</v>
      </c>
      <c r="C84" s="137" t="s">
        <v>183</v>
      </c>
      <c r="D84" s="138"/>
      <c r="E84" s="139"/>
      <c r="F84" s="118">
        <v>1104</v>
      </c>
    </row>
    <row r="85" spans="1:6" ht="15.75">
      <c r="A85" s="104"/>
      <c r="B85" s="105">
        <v>43021</v>
      </c>
      <c r="C85" s="137" t="s">
        <v>182</v>
      </c>
      <c r="D85" s="138"/>
      <c r="E85" s="139"/>
      <c r="F85" s="118">
        <v>4140</v>
      </c>
    </row>
    <row r="86" spans="1:6" ht="15.75">
      <c r="A86" s="104"/>
      <c r="B86" s="105">
        <v>43057</v>
      </c>
      <c r="C86" s="137" t="s">
        <v>181</v>
      </c>
      <c r="D86" s="138"/>
      <c r="E86" s="139"/>
      <c r="F86" s="117">
        <v>1480</v>
      </c>
    </row>
    <row r="87" spans="1:6" ht="15.75">
      <c r="A87" s="104"/>
      <c r="B87" s="105">
        <v>43095</v>
      </c>
      <c r="C87" s="137" t="s">
        <v>183</v>
      </c>
      <c r="D87" s="138"/>
      <c r="E87" s="139"/>
      <c r="F87" s="118">
        <v>740</v>
      </c>
    </row>
    <row r="88" spans="1:6" ht="15.75">
      <c r="A88" s="104"/>
      <c r="B88" s="105">
        <v>42853</v>
      </c>
      <c r="C88" s="137" t="s">
        <v>184</v>
      </c>
      <c r="D88" s="138"/>
      <c r="E88" s="139"/>
      <c r="F88" s="117">
        <f>1500*1.5</f>
        <v>2250</v>
      </c>
    </row>
    <row r="89" spans="1:6" ht="15.75">
      <c r="A89" s="104"/>
      <c r="B89" s="105">
        <v>42867</v>
      </c>
      <c r="C89" s="134" t="s">
        <v>185</v>
      </c>
      <c r="D89" s="135"/>
      <c r="E89" s="136"/>
      <c r="F89" s="108">
        <v>2400</v>
      </c>
    </row>
    <row r="90" spans="1:6" ht="15.75">
      <c r="A90" s="104"/>
      <c r="B90" s="105">
        <v>42908</v>
      </c>
      <c r="C90" s="134" t="s">
        <v>185</v>
      </c>
      <c r="D90" s="135"/>
      <c r="E90" s="136"/>
      <c r="F90" s="108">
        <v>4300</v>
      </c>
    </row>
    <row r="91" spans="1:6" ht="15.75">
      <c r="A91" s="104"/>
      <c r="B91" s="105">
        <v>42947</v>
      </c>
      <c r="C91" s="134" t="s">
        <v>186</v>
      </c>
      <c r="D91" s="135"/>
      <c r="E91" s="136"/>
      <c r="F91" s="107">
        <v>33118.2</v>
      </c>
    </row>
    <row r="92" spans="1:6" ht="15.75">
      <c r="A92" s="104"/>
      <c r="B92" s="105">
        <v>42986</v>
      </c>
      <c r="C92" s="134" t="s">
        <v>187</v>
      </c>
      <c r="D92" s="135"/>
      <c r="E92" s="136"/>
      <c r="F92" s="107">
        <v>686.7</v>
      </c>
    </row>
    <row r="93" spans="1:6" ht="15.75">
      <c r="A93" s="104"/>
      <c r="B93" s="105"/>
      <c r="C93" s="134" t="s">
        <v>191</v>
      </c>
      <c r="D93" s="135"/>
      <c r="E93" s="136"/>
      <c r="F93" s="107">
        <f>220</f>
        <v>220</v>
      </c>
    </row>
    <row r="94" spans="1:6" ht="16.5" customHeight="1">
      <c r="A94" s="104"/>
      <c r="B94" s="105"/>
      <c r="C94" s="129"/>
      <c r="D94" s="130"/>
      <c r="E94" s="131"/>
      <c r="F94" s="107"/>
    </row>
    <row r="95" spans="1:6" ht="15.75">
      <c r="A95" s="104"/>
      <c r="B95" s="105"/>
      <c r="C95" s="129"/>
      <c r="D95" s="130"/>
      <c r="E95" s="131"/>
      <c r="F95" s="107"/>
    </row>
    <row r="96" spans="1:6" ht="15.75">
      <c r="A96" s="104"/>
      <c r="B96" s="105"/>
      <c r="C96" s="129"/>
      <c r="D96" s="130"/>
      <c r="E96" s="131"/>
      <c r="F96" s="107"/>
    </row>
    <row r="97" spans="1:6" ht="15.75">
      <c r="A97" s="104"/>
      <c r="B97" s="105"/>
      <c r="C97" s="129"/>
      <c r="D97" s="130"/>
      <c r="E97" s="131"/>
      <c r="F97" s="107"/>
    </row>
    <row r="98" spans="1:6" ht="15.75">
      <c r="A98" s="109"/>
      <c r="B98" s="110"/>
      <c r="C98" s="141"/>
      <c r="D98" s="142"/>
      <c r="E98" s="143"/>
      <c r="F98" s="111"/>
    </row>
    <row r="99" spans="1:6" ht="15.75">
      <c r="A99" s="140" t="s">
        <v>39</v>
      </c>
      <c r="B99" s="140"/>
      <c r="C99" s="140"/>
      <c r="D99" s="140"/>
      <c r="E99" s="140"/>
      <c r="F99" s="112">
        <f>SUM(F51:F98)</f>
        <v>100841.9</v>
      </c>
    </row>
    <row r="100" spans="1:6" ht="15.75">
      <c r="A100" s="113"/>
      <c r="B100" s="113"/>
      <c r="C100" s="114"/>
      <c r="D100" s="115"/>
      <c r="E100" s="116"/>
      <c r="F100" s="115"/>
    </row>
    <row r="101" spans="1:6" ht="15.75">
      <c r="A101" s="113"/>
      <c r="B101" s="113"/>
      <c r="C101" s="114"/>
      <c r="D101" s="115"/>
      <c r="E101" s="116"/>
      <c r="F101" s="115"/>
    </row>
    <row r="102" spans="1:6" ht="15.75">
      <c r="A102" s="119"/>
      <c r="B102" s="120"/>
      <c r="C102" s="121"/>
      <c r="D102" s="121"/>
      <c r="E102" s="121"/>
      <c r="F102" s="122"/>
    </row>
    <row r="103" spans="1:6" ht="16.5" customHeight="1">
      <c r="A103" s="113"/>
      <c r="B103" s="113"/>
      <c r="C103" s="115"/>
      <c r="D103" s="115"/>
      <c r="E103" s="116"/>
      <c r="F103" s="115"/>
    </row>
    <row r="104" spans="1:6" ht="15.75">
      <c r="A104" s="113"/>
      <c r="B104" s="113"/>
      <c r="C104" s="115"/>
      <c r="D104" s="115"/>
      <c r="E104" s="116"/>
      <c r="F104" s="115"/>
    </row>
    <row r="105" spans="1:6" ht="15.75">
      <c r="A105" s="113"/>
      <c r="B105" s="123"/>
      <c r="C105" s="124"/>
      <c r="D105" s="125"/>
      <c r="E105" s="116"/>
      <c r="F105" s="126"/>
    </row>
    <row r="106" spans="1:6" ht="15.75">
      <c r="A106" s="113"/>
      <c r="B106" s="113"/>
      <c r="C106" s="113"/>
      <c r="D106" s="113"/>
      <c r="E106" s="127"/>
      <c r="F106" s="115"/>
    </row>
    <row r="107" spans="1:6" ht="15.75">
      <c r="A107" s="113"/>
      <c r="B107" s="113"/>
      <c r="C107" s="113"/>
      <c r="D107" s="113"/>
      <c r="E107" s="127"/>
      <c r="F107" s="115"/>
    </row>
    <row r="108" spans="1:6" ht="15.75">
      <c r="A108" s="113"/>
      <c r="B108" s="113"/>
      <c r="C108" s="113"/>
      <c r="D108" s="113"/>
      <c r="E108" s="127"/>
      <c r="F108" s="115"/>
    </row>
    <row r="109" spans="1:6" ht="15.75">
      <c r="A109" s="113"/>
      <c r="B109" s="113"/>
      <c r="C109" s="113"/>
      <c r="D109" s="113"/>
      <c r="E109" s="127"/>
      <c r="F109" s="115"/>
    </row>
  </sheetData>
  <sheetProtection/>
  <mergeCells count="71">
    <mergeCell ref="B42:E42"/>
    <mergeCell ref="C60:E60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1:E51"/>
    <mergeCell ref="C52:E52"/>
    <mergeCell ref="C53:E53"/>
    <mergeCell ref="C54:E54"/>
    <mergeCell ref="C66:E66"/>
    <mergeCell ref="C55:E55"/>
    <mergeCell ref="C56:E56"/>
    <mergeCell ref="C57:E57"/>
    <mergeCell ref="C58:E58"/>
    <mergeCell ref="C59:E59"/>
    <mergeCell ref="B34:E34"/>
    <mergeCell ref="B35:E35"/>
    <mergeCell ref="B36:E36"/>
    <mergeCell ref="B43:E43"/>
    <mergeCell ref="A45:E45"/>
    <mergeCell ref="A46:E46"/>
    <mergeCell ref="B38:E38"/>
    <mergeCell ref="B39:E39"/>
    <mergeCell ref="B40:E40"/>
    <mergeCell ref="B41:E41"/>
    <mergeCell ref="B28:E28"/>
    <mergeCell ref="B29:E29"/>
    <mergeCell ref="B30:E30"/>
    <mergeCell ref="B31:E31"/>
    <mergeCell ref="B32:E32"/>
    <mergeCell ref="B33:E33"/>
    <mergeCell ref="A1:F1"/>
    <mergeCell ref="A2:F2"/>
    <mergeCell ref="A23:F23"/>
    <mergeCell ref="B25:E25"/>
    <mergeCell ref="B26:E26"/>
    <mergeCell ref="B27:E27"/>
    <mergeCell ref="C98:E98"/>
    <mergeCell ref="C71:E71"/>
    <mergeCell ref="C72:E72"/>
    <mergeCell ref="C73:E73"/>
    <mergeCell ref="C74:E74"/>
    <mergeCell ref="C75:E75"/>
    <mergeCell ref="C76:E76"/>
    <mergeCell ref="C93:E93"/>
    <mergeCell ref="A99:E99"/>
    <mergeCell ref="C82:E82"/>
    <mergeCell ref="C83:E83"/>
    <mergeCell ref="C84:E84"/>
    <mergeCell ref="C85:E85"/>
    <mergeCell ref="C77:E77"/>
    <mergeCell ref="C78:E78"/>
    <mergeCell ref="C79:E79"/>
    <mergeCell ref="C80:E80"/>
    <mergeCell ref="C81:E81"/>
    <mergeCell ref="B37:E37"/>
    <mergeCell ref="C92:E92"/>
    <mergeCell ref="C89:E89"/>
    <mergeCell ref="C90:E90"/>
    <mergeCell ref="C91:E91"/>
    <mergeCell ref="C86:E86"/>
    <mergeCell ref="C87:E87"/>
    <mergeCell ref="C88:E88"/>
    <mergeCell ref="A47:E47"/>
    <mergeCell ref="C50:E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1"/>
  <sheetViews>
    <sheetView view="pageBreakPreview" zoomScaleSheetLayoutView="100" zoomScalePageLayoutView="0" workbookViewId="0" topLeftCell="A29">
      <selection activeCell="F30" sqref="F30"/>
    </sheetView>
  </sheetViews>
  <sheetFormatPr defaultColWidth="9.140625" defaultRowHeight="12.75" outlineLevelRow="1"/>
  <cols>
    <col min="1" max="1" width="4.421875" style="5" customWidth="1"/>
    <col min="2" max="2" width="17.00390625" style="2" customWidth="1"/>
    <col min="3" max="3" width="15.57421875" style="2" customWidth="1"/>
    <col min="4" max="4" width="13.57421875" style="2" customWidth="1"/>
    <col min="5" max="5" width="14.7109375" style="2" customWidth="1"/>
    <col min="6" max="6" width="18.140625" style="2" customWidth="1"/>
    <col min="7" max="7" width="10.5742187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44" t="s">
        <v>142</v>
      </c>
      <c r="B1" s="144"/>
      <c r="C1" s="144"/>
      <c r="D1" s="144"/>
      <c r="E1" s="144"/>
      <c r="F1" s="144"/>
      <c r="G1" s="86"/>
    </row>
    <row r="2" spans="1:8" ht="15.75">
      <c r="A2" s="144" t="s">
        <v>80</v>
      </c>
      <c r="B2" s="144"/>
      <c r="C2" s="144"/>
      <c r="D2" s="144"/>
      <c r="E2" s="144"/>
      <c r="F2" s="144"/>
      <c r="G2" s="3"/>
      <c r="H2" s="4"/>
    </row>
    <row r="3" ht="9" customHeight="1"/>
    <row r="4" spans="1:6" ht="15.75" hidden="1" outlineLevel="1">
      <c r="A4" s="7" t="s">
        <v>81</v>
      </c>
      <c r="C4" s="7"/>
      <c r="D4" s="7"/>
      <c r="E4" s="7"/>
      <c r="F4" s="7"/>
    </row>
    <row r="5" spans="1:6" ht="15.75" hidden="1" outlineLevel="1">
      <c r="A5" s="7" t="s">
        <v>2</v>
      </c>
      <c r="C5" s="7"/>
      <c r="D5" s="7">
        <v>3057.8</v>
      </c>
      <c r="E5" s="7" t="s">
        <v>3</v>
      </c>
      <c r="F5" s="7"/>
    </row>
    <row r="6" ht="9" customHeight="1" collapsed="1"/>
    <row r="7" spans="1:6" ht="15.75">
      <c r="A7" s="3" t="s">
        <v>136</v>
      </c>
      <c r="C7" s="3"/>
      <c r="D7" s="10">
        <f>'2015'!F38</f>
        <v>25919.279999999853</v>
      </c>
      <c r="E7" s="7" t="s">
        <v>7</v>
      </c>
      <c r="F7" s="3"/>
    </row>
    <row r="8" spans="1:6" ht="15.75">
      <c r="A8" s="3" t="s">
        <v>137</v>
      </c>
      <c r="C8" s="7"/>
      <c r="D8" s="10">
        <f>C17</f>
        <v>-96528.20999999999</v>
      </c>
      <c r="E8" s="7" t="s">
        <v>7</v>
      </c>
      <c r="F8" s="7"/>
    </row>
    <row r="9" spans="2:6" ht="15.75">
      <c r="B9" s="7"/>
      <c r="C9" s="7"/>
      <c r="D9" s="7"/>
      <c r="E9" s="7"/>
      <c r="F9" s="11" t="s">
        <v>8</v>
      </c>
    </row>
    <row r="10" spans="1:6" s="5" customFormat="1" ht="28.5" customHeight="1">
      <c r="A10" s="12" t="s">
        <v>9</v>
      </c>
      <c r="B10" s="13" t="s">
        <v>10</v>
      </c>
      <c r="C10" s="14" t="s">
        <v>138</v>
      </c>
      <c r="D10" s="14" t="s">
        <v>12</v>
      </c>
      <c r="E10" s="14" t="s">
        <v>13</v>
      </c>
      <c r="F10" s="14" t="s">
        <v>139</v>
      </c>
    </row>
    <row r="11" spans="1:10" s="19" customFormat="1" ht="30" customHeight="1">
      <c r="A11" s="12">
        <v>1</v>
      </c>
      <c r="B11" s="15" t="s">
        <v>14</v>
      </c>
      <c r="C11" s="16">
        <f>'2015'!F11</f>
        <v>-59865.639999999985</v>
      </c>
      <c r="D11" s="17">
        <f>336114.72-356.25</f>
        <v>335758.47</v>
      </c>
      <c r="E11" s="17">
        <v>303088.09</v>
      </c>
      <c r="F11" s="17">
        <f aca="true" t="shared" si="0" ref="F11:F16">C11-D11+E11</f>
        <v>-92536.01999999996</v>
      </c>
      <c r="G11" s="13" t="s">
        <v>0</v>
      </c>
      <c r="H11" s="13">
        <v>9.16</v>
      </c>
      <c r="I11" s="81">
        <f>H11*12*H21</f>
        <v>336113.37600000005</v>
      </c>
      <c r="J11" s="82"/>
    </row>
    <row r="12" spans="1:10" s="19" customFormat="1" ht="15.75">
      <c r="A12" s="12">
        <v>2</v>
      </c>
      <c r="B12" s="15" t="s">
        <v>15</v>
      </c>
      <c r="C12" s="16">
        <f>'2015'!F12</f>
        <v>-13989.599999999999</v>
      </c>
      <c r="D12" s="17">
        <v>78524.52</v>
      </c>
      <c r="E12" s="17">
        <v>70895.26</v>
      </c>
      <c r="F12" s="17">
        <f t="shared" si="0"/>
        <v>-21618.86</v>
      </c>
      <c r="G12" s="13" t="s">
        <v>1</v>
      </c>
      <c r="H12" s="13">
        <v>4</v>
      </c>
      <c r="I12" s="82">
        <f>H12*12*H21</f>
        <v>146774.40000000002</v>
      </c>
      <c r="J12" s="82"/>
    </row>
    <row r="13" spans="1:10" s="19" customFormat="1" ht="29.25" customHeight="1">
      <c r="A13" s="12">
        <v>3</v>
      </c>
      <c r="B13" s="15" t="s">
        <v>16</v>
      </c>
      <c r="C13" s="16">
        <f>'2015'!F13</f>
        <v>-3333.870000000001</v>
      </c>
      <c r="D13" s="17">
        <v>18713.88</v>
      </c>
      <c r="E13" s="17">
        <v>16895.81</v>
      </c>
      <c r="F13" s="17">
        <f t="shared" si="0"/>
        <v>-5151.939999999999</v>
      </c>
      <c r="G13" s="13" t="s">
        <v>4</v>
      </c>
      <c r="H13" s="13">
        <v>2.77</v>
      </c>
      <c r="I13" s="82">
        <f>H13*12*H21</f>
        <v>101641.27200000001</v>
      </c>
      <c r="J13" s="82"/>
    </row>
    <row r="14" spans="1:10" s="19" customFormat="1" ht="31.5">
      <c r="A14" s="12">
        <v>4</v>
      </c>
      <c r="B14" s="15" t="s">
        <v>48</v>
      </c>
      <c r="C14" s="16">
        <f>'2015'!F14</f>
        <v>-4838.4000000000015</v>
      </c>
      <c r="D14" s="17">
        <v>32470.86</v>
      </c>
      <c r="E14" s="17">
        <v>29065.53</v>
      </c>
      <c r="F14" s="17">
        <f t="shared" si="0"/>
        <v>-8243.730000000003</v>
      </c>
      <c r="G14" s="13">
        <v>65</v>
      </c>
      <c r="H14" s="13">
        <v>100</v>
      </c>
      <c r="I14" s="13">
        <f>H14*G14*12</f>
        <v>78000</v>
      </c>
      <c r="J14" s="82"/>
    </row>
    <row r="15" spans="1:6" s="19" customFormat="1" ht="31.5">
      <c r="A15" s="12">
        <v>5</v>
      </c>
      <c r="B15" s="15" t="s">
        <v>47</v>
      </c>
      <c r="C15" s="16">
        <f>'2015'!F15</f>
        <v>-1699.5700000000006</v>
      </c>
      <c r="D15" s="17">
        <v>9540.36</v>
      </c>
      <c r="E15" s="17">
        <v>8613.64</v>
      </c>
      <c r="F15" s="17">
        <f t="shared" si="0"/>
        <v>-2626.290000000001</v>
      </c>
    </row>
    <row r="16" spans="1:8" s="19" customFormat="1" ht="21.75" customHeight="1">
      <c r="A16" s="12">
        <v>6</v>
      </c>
      <c r="B16" s="15" t="s">
        <v>49</v>
      </c>
      <c r="C16" s="16">
        <f>'2015'!F16</f>
        <v>-12801.129999999997</v>
      </c>
      <c r="D16" s="17">
        <v>78000</v>
      </c>
      <c r="E16" s="17">
        <v>69100</v>
      </c>
      <c r="F16" s="17">
        <f t="shared" si="0"/>
        <v>-21701.130000000005</v>
      </c>
      <c r="G16" s="18"/>
      <c r="H16" s="18" t="s">
        <v>85</v>
      </c>
    </row>
    <row r="17" spans="1:6" s="30" customFormat="1" ht="19.5" customHeight="1">
      <c r="A17" s="87"/>
      <c r="B17" s="20" t="s">
        <v>17</v>
      </c>
      <c r="C17" s="59">
        <f>SUM(C11:C16)</f>
        <v>-96528.20999999999</v>
      </c>
      <c r="D17" s="59">
        <f>SUM(D11:D16)</f>
        <v>553008.09</v>
      </c>
      <c r="E17" s="59">
        <f>SUM(E11:E16)</f>
        <v>497658.3300000001</v>
      </c>
      <c r="F17" s="59">
        <f>SUM(F11:F16)</f>
        <v>-151877.96999999997</v>
      </c>
    </row>
    <row r="18" ht="11.25" customHeight="1"/>
    <row r="19" spans="1:6" ht="15.75">
      <c r="A19" s="144" t="s">
        <v>18</v>
      </c>
      <c r="B19" s="144"/>
      <c r="C19" s="144"/>
      <c r="D19" s="144"/>
      <c r="E19" s="144"/>
      <c r="F19" s="144"/>
    </row>
    <row r="20" spans="1:8" ht="15.75">
      <c r="A20" s="86"/>
      <c r="B20" s="86"/>
      <c r="C20" s="86"/>
      <c r="D20" s="86"/>
      <c r="E20" s="86"/>
      <c r="F20" s="86"/>
      <c r="H20" s="2" t="s">
        <v>19</v>
      </c>
    </row>
    <row r="21" spans="1:8" ht="33" customHeight="1">
      <c r="A21" s="14" t="s">
        <v>20</v>
      </c>
      <c r="B21" s="145" t="s">
        <v>21</v>
      </c>
      <c r="C21" s="145"/>
      <c r="D21" s="145"/>
      <c r="E21" s="145"/>
      <c r="F21" s="20" t="s">
        <v>22</v>
      </c>
      <c r="G21" s="21"/>
      <c r="H21" s="2">
        <f>D5</f>
        <v>3057.8</v>
      </c>
    </row>
    <row r="22" spans="1:10" ht="18" customHeight="1">
      <c r="A22" s="88">
        <v>1</v>
      </c>
      <c r="B22" s="156" t="s">
        <v>23</v>
      </c>
      <c r="C22" s="156"/>
      <c r="D22" s="156"/>
      <c r="E22" s="156"/>
      <c r="F22" s="60">
        <f>I12</f>
        <v>146774.40000000002</v>
      </c>
      <c r="G22" s="7"/>
      <c r="H22" s="2" t="s">
        <v>24</v>
      </c>
      <c r="I22" s="2" t="s">
        <v>25</v>
      </c>
      <c r="J22" s="2" t="s">
        <v>26</v>
      </c>
    </row>
    <row r="23" spans="1:10" ht="18" customHeight="1">
      <c r="A23" s="89">
        <v>2</v>
      </c>
      <c r="B23" s="157" t="s">
        <v>47</v>
      </c>
      <c r="C23" s="157"/>
      <c r="D23" s="157"/>
      <c r="E23" s="157"/>
      <c r="F23" s="61">
        <f>D15</f>
        <v>9540.36</v>
      </c>
      <c r="G23" s="7"/>
      <c r="I23" s="2">
        <v>3043</v>
      </c>
      <c r="J23" s="2">
        <v>5435</v>
      </c>
    </row>
    <row r="24" spans="1:10" ht="32.25" customHeight="1">
      <c r="A24" s="89">
        <v>3</v>
      </c>
      <c r="B24" s="157" t="s">
        <v>134</v>
      </c>
      <c r="C24" s="157"/>
      <c r="D24" s="157"/>
      <c r="E24" s="157"/>
      <c r="F24" s="61">
        <f>I13</f>
        <v>101641.27200000001</v>
      </c>
      <c r="G24" s="7"/>
      <c r="I24" s="2">
        <f>I23*12</f>
        <v>36516</v>
      </c>
      <c r="J24" s="2">
        <f>J23*12</f>
        <v>65220</v>
      </c>
    </row>
    <row r="25" spans="1:7" ht="18" customHeight="1">
      <c r="A25" s="89">
        <v>4</v>
      </c>
      <c r="B25" s="157" t="s">
        <v>125</v>
      </c>
      <c r="C25" s="157"/>
      <c r="D25" s="157"/>
      <c r="E25" s="157"/>
      <c r="F25" s="61">
        <f>I14</f>
        <v>78000</v>
      </c>
      <c r="G25" s="7"/>
    </row>
    <row r="26" spans="1:7" ht="18" customHeight="1">
      <c r="A26" s="89">
        <v>5</v>
      </c>
      <c r="B26" s="157" t="s">
        <v>28</v>
      </c>
      <c r="C26" s="157"/>
      <c r="D26" s="157"/>
      <c r="E26" s="157"/>
      <c r="F26" s="61">
        <f>F27+F28+F29</f>
        <v>40648</v>
      </c>
      <c r="G26" s="10">
        <f>F61</f>
        <v>44098</v>
      </c>
    </row>
    <row r="27" spans="1:7" ht="16.5" customHeight="1">
      <c r="A27" s="89" t="s">
        <v>29</v>
      </c>
      <c r="B27" s="157" t="s">
        <v>30</v>
      </c>
      <c r="C27" s="157"/>
      <c r="D27" s="157"/>
      <c r="E27" s="157"/>
      <c r="F27" s="61">
        <f>F47+F50+F51+F52+F54+F57+F60</f>
        <v>16503</v>
      </c>
      <c r="G27" s="7"/>
    </row>
    <row r="28" spans="1:7" ht="16.5" customHeight="1">
      <c r="A28" s="89" t="s">
        <v>29</v>
      </c>
      <c r="B28" s="157" t="s">
        <v>31</v>
      </c>
      <c r="C28" s="157"/>
      <c r="D28" s="157"/>
      <c r="E28" s="157"/>
      <c r="F28" s="61">
        <f>F42+F43+F46+F48+F55+F56</f>
        <v>6277</v>
      </c>
      <c r="G28" s="7"/>
    </row>
    <row r="29" spans="1:7" ht="16.5" customHeight="1">
      <c r="A29" s="89" t="s">
        <v>29</v>
      </c>
      <c r="B29" s="157" t="s">
        <v>32</v>
      </c>
      <c r="C29" s="157"/>
      <c r="D29" s="157"/>
      <c r="E29" s="157"/>
      <c r="F29" s="61">
        <f>F41+F45+F49+F53</f>
        <v>17868</v>
      </c>
      <c r="G29" s="7"/>
    </row>
    <row r="30" spans="1:7" ht="17.25" customHeight="1">
      <c r="A30" s="89">
        <v>6</v>
      </c>
      <c r="B30" s="161" t="s">
        <v>113</v>
      </c>
      <c r="C30" s="161"/>
      <c r="D30" s="161"/>
      <c r="E30" s="161"/>
      <c r="F30" s="61">
        <f>F58+F59+F44</f>
        <v>3450</v>
      </c>
      <c r="G30" s="7"/>
    </row>
    <row r="31" spans="1:7" ht="17.25" customHeight="1">
      <c r="A31" s="89">
        <v>7</v>
      </c>
      <c r="B31" s="161" t="s">
        <v>33</v>
      </c>
      <c r="C31" s="161"/>
      <c r="D31" s="161"/>
      <c r="E31" s="161"/>
      <c r="F31" s="61">
        <f>D12+D13</f>
        <v>97238.40000000001</v>
      </c>
      <c r="G31" s="7"/>
    </row>
    <row r="32" spans="1:7" ht="17.25" customHeight="1">
      <c r="A32" s="89">
        <v>8</v>
      </c>
      <c r="B32" s="161" t="s">
        <v>48</v>
      </c>
      <c r="C32" s="161"/>
      <c r="D32" s="161"/>
      <c r="E32" s="161"/>
      <c r="F32" s="61">
        <f>D14</f>
        <v>32470.86</v>
      </c>
      <c r="G32" s="7"/>
    </row>
    <row r="33" spans="1:7" s="30" customFormat="1" ht="21" customHeight="1">
      <c r="A33" s="90"/>
      <c r="B33" s="168" t="s">
        <v>34</v>
      </c>
      <c r="C33" s="168"/>
      <c r="D33" s="168"/>
      <c r="E33" s="168"/>
      <c r="F33" s="91">
        <f>F22+F24+F26+F31+F23+F25+F32+F30</f>
        <v>509763.292</v>
      </c>
      <c r="G33" s="3"/>
    </row>
    <row r="35" spans="1:6" ht="18" customHeight="1">
      <c r="A35" s="148" t="s">
        <v>140</v>
      </c>
      <c r="B35" s="149"/>
      <c r="C35" s="149"/>
      <c r="D35" s="149"/>
      <c r="E35" s="150"/>
      <c r="F35" s="27">
        <f>D7+D17-F33</f>
        <v>69164.07799999986</v>
      </c>
    </row>
    <row r="36" spans="1:6" ht="20.25" customHeight="1">
      <c r="A36" s="151" t="s">
        <v>141</v>
      </c>
      <c r="B36" s="151"/>
      <c r="C36" s="151"/>
      <c r="D36" s="151"/>
      <c r="E36" s="151"/>
      <c r="F36" s="27">
        <f>F17</f>
        <v>-151877.96999999997</v>
      </c>
    </row>
    <row r="37" spans="1:6" ht="18" customHeight="1">
      <c r="A37" s="152" t="s">
        <v>115</v>
      </c>
      <c r="B37" s="152"/>
      <c r="C37" s="152"/>
      <c r="D37" s="152"/>
      <c r="E37" s="152"/>
      <c r="F37" s="27">
        <f>F35+F36</f>
        <v>-82713.89200000011</v>
      </c>
    </row>
    <row r="38" ht="11.25" customHeight="1"/>
    <row r="40" spans="1:6" ht="15.75">
      <c r="A40" s="31" t="s">
        <v>9</v>
      </c>
      <c r="B40" s="31" t="s">
        <v>36</v>
      </c>
      <c r="C40" s="153" t="s">
        <v>37</v>
      </c>
      <c r="D40" s="154"/>
      <c r="E40" s="155"/>
      <c r="F40" s="31" t="s">
        <v>38</v>
      </c>
    </row>
    <row r="41" spans="1:6" s="76" customFormat="1" ht="15.75">
      <c r="A41" s="32">
        <v>1</v>
      </c>
      <c r="B41" s="92" t="s">
        <v>127</v>
      </c>
      <c r="C41" s="172" t="s">
        <v>156</v>
      </c>
      <c r="D41" s="173"/>
      <c r="E41" s="174"/>
      <c r="F41" s="94">
        <v>983</v>
      </c>
    </row>
    <row r="42" spans="1:6" s="64" customFormat="1" ht="15.75">
      <c r="A42" s="32">
        <v>2</v>
      </c>
      <c r="B42" s="95">
        <v>42387</v>
      </c>
      <c r="C42" s="158" t="s">
        <v>143</v>
      </c>
      <c r="D42" s="159"/>
      <c r="E42" s="160"/>
      <c r="F42" s="97">
        <v>813</v>
      </c>
    </row>
    <row r="43" spans="1:6" s="67" customFormat="1" ht="15.75">
      <c r="A43" s="32">
        <v>3</v>
      </c>
      <c r="B43" s="95">
        <v>42388</v>
      </c>
      <c r="C43" s="158" t="s">
        <v>143</v>
      </c>
      <c r="D43" s="159"/>
      <c r="E43" s="160"/>
      <c r="F43" s="97">
        <v>976</v>
      </c>
    </row>
    <row r="44" spans="1:6" s="67" customFormat="1" ht="15.75">
      <c r="A44" s="32">
        <v>4</v>
      </c>
      <c r="B44" s="96">
        <v>42477</v>
      </c>
      <c r="C44" s="158" t="s">
        <v>144</v>
      </c>
      <c r="D44" s="159"/>
      <c r="E44" s="160"/>
      <c r="F44" s="93">
        <v>690</v>
      </c>
    </row>
    <row r="45" spans="1:6" s="70" customFormat="1" ht="15.75">
      <c r="A45" s="32">
        <v>5</v>
      </c>
      <c r="B45" s="95">
        <v>42515</v>
      </c>
      <c r="C45" s="158" t="s">
        <v>145</v>
      </c>
      <c r="D45" s="159"/>
      <c r="E45" s="160"/>
      <c r="F45" s="93">
        <v>7056</v>
      </c>
    </row>
    <row r="46" spans="1:6" s="70" customFormat="1" ht="15.75">
      <c r="A46" s="32">
        <v>6</v>
      </c>
      <c r="B46" s="95">
        <v>42486</v>
      </c>
      <c r="C46" s="158" t="s">
        <v>146</v>
      </c>
      <c r="D46" s="159"/>
      <c r="E46" s="160"/>
      <c r="F46" s="97">
        <v>1613</v>
      </c>
    </row>
    <row r="47" spans="1:6" s="73" customFormat="1" ht="15.75">
      <c r="A47" s="32">
        <v>7</v>
      </c>
      <c r="B47" s="95">
        <v>42501</v>
      </c>
      <c r="C47" s="158" t="s">
        <v>147</v>
      </c>
      <c r="D47" s="159"/>
      <c r="E47" s="160"/>
      <c r="F47" s="98">
        <v>7981</v>
      </c>
    </row>
    <row r="48" spans="1:6" s="73" customFormat="1" ht="15.75">
      <c r="A48" s="32">
        <v>8</v>
      </c>
      <c r="B48" s="96">
        <v>42506</v>
      </c>
      <c r="C48" s="158" t="s">
        <v>148</v>
      </c>
      <c r="D48" s="159"/>
      <c r="E48" s="160"/>
      <c r="F48" s="97">
        <v>1577</v>
      </c>
    </row>
    <row r="49" spans="1:6" s="73" customFormat="1" ht="15.75">
      <c r="A49" s="32">
        <v>9</v>
      </c>
      <c r="B49" s="96">
        <v>42507</v>
      </c>
      <c r="C49" s="158" t="s">
        <v>149</v>
      </c>
      <c r="D49" s="159"/>
      <c r="E49" s="160"/>
      <c r="F49" s="93">
        <v>9239</v>
      </c>
    </row>
    <row r="50" spans="1:6" s="76" customFormat="1" ht="15.75">
      <c r="A50" s="32">
        <v>10</v>
      </c>
      <c r="B50" s="95">
        <v>42521</v>
      </c>
      <c r="C50" s="158" t="s">
        <v>150</v>
      </c>
      <c r="D50" s="159"/>
      <c r="E50" s="160"/>
      <c r="F50" s="98">
        <v>4611</v>
      </c>
    </row>
    <row r="51" spans="1:6" s="80" customFormat="1" ht="15">
      <c r="A51" s="32">
        <v>11</v>
      </c>
      <c r="B51" s="95">
        <v>42571</v>
      </c>
      <c r="C51" s="158" t="s">
        <v>151</v>
      </c>
      <c r="D51" s="159"/>
      <c r="E51" s="160"/>
      <c r="F51" s="98">
        <v>654</v>
      </c>
    </row>
    <row r="52" spans="1:6" s="67" customFormat="1" ht="15.75">
      <c r="A52" s="32">
        <v>12</v>
      </c>
      <c r="B52" s="95">
        <v>42628</v>
      </c>
      <c r="C52" s="169" t="s">
        <v>152</v>
      </c>
      <c r="D52" s="170"/>
      <c r="E52" s="171"/>
      <c r="F52" s="98">
        <v>791</v>
      </c>
    </row>
    <row r="53" spans="1:6" s="67" customFormat="1" ht="15.75">
      <c r="A53" s="32">
        <v>13</v>
      </c>
      <c r="B53" s="95">
        <v>42648</v>
      </c>
      <c r="C53" s="158" t="s">
        <v>153</v>
      </c>
      <c r="D53" s="159"/>
      <c r="E53" s="160"/>
      <c r="F53" s="93">
        <v>590</v>
      </c>
    </row>
    <row r="54" spans="1:6" s="70" customFormat="1" ht="15.75">
      <c r="A54" s="32">
        <v>14</v>
      </c>
      <c r="B54" s="96">
        <v>42649</v>
      </c>
      <c r="C54" s="158" t="s">
        <v>150</v>
      </c>
      <c r="D54" s="159"/>
      <c r="E54" s="160"/>
      <c r="F54" s="98">
        <v>1435</v>
      </c>
    </row>
    <row r="55" spans="1:6" s="70" customFormat="1" ht="15.75">
      <c r="A55" s="32">
        <v>15</v>
      </c>
      <c r="B55" s="95">
        <v>42655</v>
      </c>
      <c r="C55" s="162" t="s">
        <v>154</v>
      </c>
      <c r="D55" s="163"/>
      <c r="E55" s="164"/>
      <c r="F55" s="97">
        <v>806</v>
      </c>
    </row>
    <row r="56" spans="1:6" s="73" customFormat="1" ht="15.75">
      <c r="A56" s="32">
        <v>16</v>
      </c>
      <c r="B56" s="95">
        <v>42675</v>
      </c>
      <c r="C56" s="158" t="s">
        <v>154</v>
      </c>
      <c r="D56" s="159"/>
      <c r="E56" s="160"/>
      <c r="F56" s="97">
        <v>492</v>
      </c>
    </row>
    <row r="57" spans="1:6" s="73" customFormat="1" ht="29.25" customHeight="1">
      <c r="A57" s="32">
        <v>17</v>
      </c>
      <c r="B57" s="95">
        <v>42705</v>
      </c>
      <c r="C57" s="165" t="s">
        <v>155</v>
      </c>
      <c r="D57" s="166"/>
      <c r="E57" s="167"/>
      <c r="F57" s="98">
        <v>377</v>
      </c>
    </row>
    <row r="58" spans="1:6" s="73" customFormat="1" ht="15.75">
      <c r="A58" s="32">
        <v>18</v>
      </c>
      <c r="B58" s="95">
        <v>42705</v>
      </c>
      <c r="C58" s="158" t="s">
        <v>144</v>
      </c>
      <c r="D58" s="159"/>
      <c r="E58" s="160"/>
      <c r="F58" s="93">
        <v>1380</v>
      </c>
    </row>
    <row r="59" spans="1:6" s="76" customFormat="1" ht="15.75">
      <c r="A59" s="32">
        <v>19</v>
      </c>
      <c r="B59" s="95">
        <v>42715</v>
      </c>
      <c r="C59" s="158" t="s">
        <v>144</v>
      </c>
      <c r="D59" s="159"/>
      <c r="E59" s="160"/>
      <c r="F59" s="93">
        <v>1380</v>
      </c>
    </row>
    <row r="60" spans="1:6" s="76" customFormat="1" ht="30" customHeight="1">
      <c r="A60" s="32">
        <v>20</v>
      </c>
      <c r="B60" s="95">
        <v>42718</v>
      </c>
      <c r="C60" s="175" t="s">
        <v>155</v>
      </c>
      <c r="D60" s="176"/>
      <c r="E60" s="177"/>
      <c r="F60" s="98">
        <v>654</v>
      </c>
    </row>
    <row r="61" spans="1:6" s="30" customFormat="1" ht="15.75">
      <c r="A61" s="140" t="s">
        <v>39</v>
      </c>
      <c r="B61" s="140"/>
      <c r="C61" s="140"/>
      <c r="D61" s="140"/>
      <c r="E61" s="140"/>
      <c r="F61" s="37">
        <f>SUM(F41:F60)</f>
        <v>44098</v>
      </c>
    </row>
  </sheetData>
  <sheetProtection selectLockedCells="1" selectUnlockedCells="1"/>
  <mergeCells count="41">
    <mergeCell ref="A61:E61"/>
    <mergeCell ref="A35:E35"/>
    <mergeCell ref="C42:E42"/>
    <mergeCell ref="C43:E43"/>
    <mergeCell ref="C44:E44"/>
    <mergeCell ref="C45:E45"/>
    <mergeCell ref="C59:E59"/>
    <mergeCell ref="C60:E60"/>
    <mergeCell ref="C53:E53"/>
    <mergeCell ref="C54:E54"/>
    <mergeCell ref="C55:E55"/>
    <mergeCell ref="C56:E56"/>
    <mergeCell ref="C57:E57"/>
    <mergeCell ref="C58:E58"/>
    <mergeCell ref="B33:E33"/>
    <mergeCell ref="A36:E36"/>
    <mergeCell ref="A37:E37"/>
    <mergeCell ref="C40:E40"/>
    <mergeCell ref="C52:E52"/>
    <mergeCell ref="C46:E46"/>
    <mergeCell ref="C47:E47"/>
    <mergeCell ref="C48:E48"/>
    <mergeCell ref="C49:E49"/>
    <mergeCell ref="C51:E51"/>
    <mergeCell ref="B30:E30"/>
    <mergeCell ref="B31:E31"/>
    <mergeCell ref="B32:E32"/>
    <mergeCell ref="C50:E50"/>
    <mergeCell ref="C41:E41"/>
    <mergeCell ref="B24:E24"/>
    <mergeCell ref="B25:E25"/>
    <mergeCell ref="B26:E26"/>
    <mergeCell ref="B27:E27"/>
    <mergeCell ref="B28:E28"/>
    <mergeCell ref="B29:E29"/>
    <mergeCell ref="A1:F1"/>
    <mergeCell ref="A2:F2"/>
    <mergeCell ref="A19:F19"/>
    <mergeCell ref="B21:E21"/>
    <mergeCell ref="B22:E22"/>
    <mergeCell ref="B23:E2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2"/>
  <sheetViews>
    <sheetView view="pageBreakPreview" zoomScaleSheetLayoutView="100" zoomScalePageLayoutView="0" workbookViewId="0" topLeftCell="A9">
      <selection activeCell="F26" sqref="F26"/>
    </sheetView>
  </sheetViews>
  <sheetFormatPr defaultColWidth="9.140625" defaultRowHeight="12.75" outlineLevelRow="1"/>
  <cols>
    <col min="1" max="1" width="4.421875" style="5" customWidth="1"/>
    <col min="2" max="2" width="17.00390625" style="2" customWidth="1"/>
    <col min="3" max="3" width="15.57421875" style="2" customWidth="1"/>
    <col min="4" max="4" width="13.57421875" style="2" customWidth="1"/>
    <col min="5" max="5" width="14.7109375" style="2" customWidth="1"/>
    <col min="6" max="6" width="18.140625" style="2" customWidth="1"/>
    <col min="7" max="7" width="10.5742187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44" t="s">
        <v>112</v>
      </c>
      <c r="B1" s="144"/>
      <c r="C1" s="144"/>
      <c r="D1" s="144"/>
      <c r="E1" s="144"/>
      <c r="F1" s="144"/>
      <c r="G1" s="1"/>
    </row>
    <row r="2" spans="1:8" ht="15.75">
      <c r="A2" s="144" t="s">
        <v>80</v>
      </c>
      <c r="B2" s="144"/>
      <c r="C2" s="144"/>
      <c r="D2" s="144"/>
      <c r="E2" s="144"/>
      <c r="F2" s="144"/>
      <c r="G2" s="3"/>
      <c r="H2" s="4"/>
    </row>
    <row r="3" ht="9" customHeight="1"/>
    <row r="4" spans="1:6" ht="15.75" hidden="1" outlineLevel="1">
      <c r="A4" s="7" t="s">
        <v>81</v>
      </c>
      <c r="C4" s="7"/>
      <c r="D4" s="7"/>
      <c r="E4" s="7"/>
      <c r="F4" s="7"/>
    </row>
    <row r="5" spans="1:6" ht="15.75" hidden="1" outlineLevel="1">
      <c r="A5" s="7" t="s">
        <v>2</v>
      </c>
      <c r="C5" s="7"/>
      <c r="D5" s="7">
        <v>3057.8</v>
      </c>
      <c r="E5" s="7" t="s">
        <v>3</v>
      </c>
      <c r="F5" s="7"/>
    </row>
    <row r="6" ht="9" customHeight="1" collapsed="1"/>
    <row r="7" spans="1:6" ht="15.75">
      <c r="A7" s="3"/>
      <c r="C7" s="3"/>
      <c r="D7" s="9"/>
      <c r="E7" s="3"/>
      <c r="F7" s="3"/>
    </row>
    <row r="8" spans="1:6" ht="15.75">
      <c r="A8" s="3" t="s">
        <v>111</v>
      </c>
      <c r="C8" s="7"/>
      <c r="D8" s="10">
        <v>0</v>
      </c>
      <c r="E8" s="7" t="s">
        <v>7</v>
      </c>
      <c r="F8" s="7"/>
    </row>
    <row r="9" spans="2:6" ht="15.75">
      <c r="B9" s="7"/>
      <c r="C9" s="7"/>
      <c r="D9" s="7"/>
      <c r="E9" s="7"/>
      <c r="F9" s="11" t="s">
        <v>8</v>
      </c>
    </row>
    <row r="10" spans="1:6" s="5" customFormat="1" ht="28.5" customHeight="1">
      <c r="A10" s="12" t="s">
        <v>9</v>
      </c>
      <c r="B10" s="13" t="s">
        <v>10</v>
      </c>
      <c r="C10" s="14" t="s">
        <v>110</v>
      </c>
      <c r="D10" s="14" t="s">
        <v>12</v>
      </c>
      <c r="E10" s="14" t="s">
        <v>13</v>
      </c>
      <c r="F10" s="14" t="s">
        <v>103</v>
      </c>
    </row>
    <row r="11" spans="1:10" s="19" customFormat="1" ht="30" customHeight="1">
      <c r="A11" s="12">
        <v>1</v>
      </c>
      <c r="B11" s="15" t="s">
        <v>14</v>
      </c>
      <c r="C11" s="16">
        <v>0</v>
      </c>
      <c r="D11" s="17">
        <v>280095.6</v>
      </c>
      <c r="E11" s="17">
        <v>220229.96</v>
      </c>
      <c r="F11" s="17">
        <f aca="true" t="shared" si="0" ref="F11:F16">C11-D11+E11</f>
        <v>-59865.639999999985</v>
      </c>
      <c r="G11" s="13" t="s">
        <v>0</v>
      </c>
      <c r="H11" s="13">
        <v>9.16</v>
      </c>
      <c r="I11" s="81">
        <f>H11*10*H21</f>
        <v>280094.48</v>
      </c>
      <c r="J11" s="82"/>
    </row>
    <row r="12" spans="1:10" s="19" customFormat="1" ht="15.75">
      <c r="A12" s="12">
        <v>2</v>
      </c>
      <c r="B12" s="15" t="s">
        <v>15</v>
      </c>
      <c r="C12" s="16">
        <v>0</v>
      </c>
      <c r="D12" s="17">
        <v>65437.1</v>
      </c>
      <c r="E12" s="17">
        <v>51447.5</v>
      </c>
      <c r="F12" s="17">
        <f t="shared" si="0"/>
        <v>-13989.599999999999</v>
      </c>
      <c r="G12" s="13" t="s">
        <v>1</v>
      </c>
      <c r="H12" s="13">
        <v>4</v>
      </c>
      <c r="I12" s="82">
        <f>H12*10*H21</f>
        <v>122312</v>
      </c>
      <c r="J12" s="82"/>
    </row>
    <row r="13" spans="1:10" s="19" customFormat="1" ht="29.25" customHeight="1">
      <c r="A13" s="12">
        <v>3</v>
      </c>
      <c r="B13" s="15" t="s">
        <v>16</v>
      </c>
      <c r="C13" s="16">
        <v>0</v>
      </c>
      <c r="D13" s="17">
        <v>14530.12</v>
      </c>
      <c r="E13" s="17">
        <v>11196.25</v>
      </c>
      <c r="F13" s="17">
        <f t="shared" si="0"/>
        <v>-3333.870000000001</v>
      </c>
      <c r="G13" s="13" t="s">
        <v>4</v>
      </c>
      <c r="H13" s="13">
        <v>2.77</v>
      </c>
      <c r="I13" s="82">
        <f>H13*10*H21</f>
        <v>84701.06</v>
      </c>
      <c r="J13" s="82"/>
    </row>
    <row r="14" spans="1:10" s="19" customFormat="1" ht="31.5">
      <c r="A14" s="12">
        <v>4</v>
      </c>
      <c r="B14" s="15" t="s">
        <v>48</v>
      </c>
      <c r="C14" s="16">
        <v>0</v>
      </c>
      <c r="D14" s="17">
        <v>21730.97</v>
      </c>
      <c r="E14" s="17">
        <v>16892.57</v>
      </c>
      <c r="F14" s="17">
        <f t="shared" si="0"/>
        <v>-4838.4000000000015</v>
      </c>
      <c r="G14" s="13"/>
      <c r="H14" s="13">
        <v>100</v>
      </c>
      <c r="I14" s="13">
        <v>65</v>
      </c>
      <c r="J14" s="82"/>
    </row>
    <row r="15" spans="1:6" s="19" customFormat="1" ht="31.5">
      <c r="A15" s="12">
        <v>5</v>
      </c>
      <c r="B15" s="15" t="s">
        <v>47</v>
      </c>
      <c r="C15" s="16">
        <v>0</v>
      </c>
      <c r="D15" s="17">
        <v>7950.3</v>
      </c>
      <c r="E15" s="17">
        <v>6250.73</v>
      </c>
      <c r="F15" s="17">
        <f t="shared" si="0"/>
        <v>-1699.5700000000006</v>
      </c>
    </row>
    <row r="16" spans="1:8" s="19" customFormat="1" ht="15.75">
      <c r="A16" s="12">
        <v>6</v>
      </c>
      <c r="B16" s="15" t="s">
        <v>49</v>
      </c>
      <c r="C16" s="16">
        <v>0</v>
      </c>
      <c r="D16" s="17">
        <v>49081.74</v>
      </c>
      <c r="E16" s="17">
        <v>36280.61</v>
      </c>
      <c r="F16" s="17">
        <f t="shared" si="0"/>
        <v>-12801.129999999997</v>
      </c>
      <c r="G16" s="18"/>
      <c r="H16" s="18" t="s">
        <v>85</v>
      </c>
    </row>
    <row r="17" spans="1:6" s="30" customFormat="1" ht="19.5" customHeight="1">
      <c r="A17" s="83"/>
      <c r="B17" s="20" t="s">
        <v>17</v>
      </c>
      <c r="C17" s="59">
        <f>SUM(C11:C16)</f>
        <v>0</v>
      </c>
      <c r="D17" s="59">
        <f>SUM(D11:D16)</f>
        <v>438825.8299999999</v>
      </c>
      <c r="E17" s="59">
        <f>SUM(E11:E16)</f>
        <v>342297.61999999994</v>
      </c>
      <c r="F17" s="59">
        <f>SUM(F11:F16)</f>
        <v>-96528.20999999999</v>
      </c>
    </row>
    <row r="18" ht="11.25" customHeight="1"/>
    <row r="19" spans="1:6" ht="15.75">
      <c r="A19" s="144" t="s">
        <v>18</v>
      </c>
      <c r="B19" s="144"/>
      <c r="C19" s="144"/>
      <c r="D19" s="144"/>
      <c r="E19" s="144"/>
      <c r="F19" s="144"/>
    </row>
    <row r="20" spans="1:8" ht="15.75">
      <c r="A20" s="84"/>
      <c r="B20" s="1"/>
      <c r="C20" s="1"/>
      <c r="D20" s="1"/>
      <c r="E20" s="1"/>
      <c r="F20" s="1"/>
      <c r="H20" s="2" t="s">
        <v>19</v>
      </c>
    </row>
    <row r="21" spans="1:8" ht="33" customHeight="1">
      <c r="A21" s="14" t="s">
        <v>20</v>
      </c>
      <c r="B21" s="145" t="s">
        <v>21</v>
      </c>
      <c r="C21" s="145"/>
      <c r="D21" s="145"/>
      <c r="E21" s="145"/>
      <c r="F21" s="20" t="s">
        <v>22</v>
      </c>
      <c r="G21" s="21"/>
      <c r="H21" s="2">
        <f>D5</f>
        <v>3057.8</v>
      </c>
    </row>
    <row r="22" spans="1:10" ht="18" customHeight="1">
      <c r="A22" s="88">
        <v>1</v>
      </c>
      <c r="B22" s="156" t="s">
        <v>23</v>
      </c>
      <c r="C22" s="156"/>
      <c r="D22" s="156"/>
      <c r="E22" s="156"/>
      <c r="F22" s="60">
        <f>I12</f>
        <v>122312</v>
      </c>
      <c r="G22" s="7"/>
      <c r="H22" s="2" t="s">
        <v>24</v>
      </c>
      <c r="I22" s="2" t="s">
        <v>25</v>
      </c>
      <c r="J22" s="2" t="s">
        <v>26</v>
      </c>
    </row>
    <row r="23" spans="1:10" ht="18" customHeight="1">
      <c r="A23" s="89">
        <v>2</v>
      </c>
      <c r="B23" s="157" t="s">
        <v>47</v>
      </c>
      <c r="C23" s="157"/>
      <c r="D23" s="157"/>
      <c r="E23" s="157"/>
      <c r="F23" s="61">
        <f>D15</f>
        <v>7950.3</v>
      </c>
      <c r="G23" s="7"/>
      <c r="I23" s="2">
        <v>3043</v>
      </c>
      <c r="J23" s="2">
        <v>5435</v>
      </c>
    </row>
    <row r="24" spans="1:10" ht="32.25" customHeight="1">
      <c r="A24" s="89">
        <v>3</v>
      </c>
      <c r="B24" s="157" t="s">
        <v>134</v>
      </c>
      <c r="C24" s="157"/>
      <c r="D24" s="157"/>
      <c r="E24" s="157"/>
      <c r="F24" s="61">
        <f>I13+I14</f>
        <v>84766.06</v>
      </c>
      <c r="G24" s="7"/>
      <c r="J24" s="2">
        <f>J23*10</f>
        <v>54350</v>
      </c>
    </row>
    <row r="25" spans="1:7" ht="18" customHeight="1">
      <c r="A25" s="89">
        <v>4</v>
      </c>
      <c r="B25" s="157" t="s">
        <v>125</v>
      </c>
      <c r="C25" s="157"/>
      <c r="D25" s="157"/>
      <c r="E25" s="157"/>
      <c r="F25" s="61">
        <f>J24</f>
        <v>54350</v>
      </c>
      <c r="G25" s="7"/>
    </row>
    <row r="26" spans="1:7" ht="18" customHeight="1">
      <c r="A26" s="89">
        <v>5</v>
      </c>
      <c r="B26" s="157" t="s">
        <v>28</v>
      </c>
      <c r="C26" s="157"/>
      <c r="D26" s="157"/>
      <c r="E26" s="157"/>
      <c r="F26" s="61">
        <f>F27+F28+F31+F29+F30</f>
        <v>37630</v>
      </c>
      <c r="G26" s="10">
        <f>F62</f>
        <v>37630</v>
      </c>
    </row>
    <row r="27" spans="1:9" ht="16.5" customHeight="1">
      <c r="A27" s="89" t="s">
        <v>29</v>
      </c>
      <c r="B27" s="157" t="s">
        <v>30</v>
      </c>
      <c r="C27" s="157"/>
      <c r="D27" s="157"/>
      <c r="E27" s="157"/>
      <c r="F27" s="61">
        <f>F46+F52+F53+F55+F56+F59</f>
        <v>14031</v>
      </c>
      <c r="G27" s="7"/>
      <c r="H27" s="2" t="s">
        <v>107</v>
      </c>
      <c r="I27" s="2">
        <v>1200</v>
      </c>
    </row>
    <row r="28" spans="1:10" ht="16.5" customHeight="1">
      <c r="A28" s="89" t="s">
        <v>29</v>
      </c>
      <c r="B28" s="157" t="s">
        <v>31</v>
      </c>
      <c r="C28" s="157"/>
      <c r="D28" s="157"/>
      <c r="E28" s="157"/>
      <c r="F28" s="61">
        <f>F45+F47+F51+F48+F57+F58</f>
        <v>16970</v>
      </c>
      <c r="G28" s="7"/>
      <c r="I28" s="2">
        <v>3000</v>
      </c>
      <c r="J28" s="2" t="s">
        <v>129</v>
      </c>
    </row>
    <row r="29" spans="1:7" ht="16.5" customHeight="1">
      <c r="A29" s="89" t="s">
        <v>29</v>
      </c>
      <c r="B29" s="157" t="s">
        <v>32</v>
      </c>
      <c r="C29" s="157"/>
      <c r="D29" s="157"/>
      <c r="E29" s="157"/>
      <c r="F29" s="61">
        <f>F44+F49+F54</f>
        <v>2821</v>
      </c>
      <c r="G29" s="7"/>
    </row>
    <row r="30" spans="1:7" ht="16.5" customHeight="1">
      <c r="A30" s="89" t="s">
        <v>29</v>
      </c>
      <c r="B30" s="157" t="s">
        <v>133</v>
      </c>
      <c r="C30" s="157"/>
      <c r="D30" s="157"/>
      <c r="E30" s="157"/>
      <c r="F30" s="61">
        <f>F50</f>
        <v>3808</v>
      </c>
      <c r="G30" s="7"/>
    </row>
    <row r="31" spans="1:7" ht="16.5" customHeight="1">
      <c r="A31" s="89" t="s">
        <v>29</v>
      </c>
      <c r="B31" s="157" t="s">
        <v>132</v>
      </c>
      <c r="C31" s="157"/>
      <c r="D31" s="157"/>
      <c r="E31" s="157"/>
      <c r="F31" s="61">
        <v>0</v>
      </c>
      <c r="G31" s="7"/>
    </row>
    <row r="32" spans="1:7" ht="17.25" customHeight="1">
      <c r="A32" s="89">
        <v>6</v>
      </c>
      <c r="B32" s="161" t="s">
        <v>113</v>
      </c>
      <c r="C32" s="161"/>
      <c r="D32" s="161"/>
      <c r="E32" s="161"/>
      <c r="F32" s="61">
        <f>I27+I28</f>
        <v>4200</v>
      </c>
      <c r="G32" s="7"/>
    </row>
    <row r="33" spans="1:7" ht="17.25" customHeight="1">
      <c r="A33" s="89">
        <v>7</v>
      </c>
      <c r="B33" s="161" t="s">
        <v>33</v>
      </c>
      <c r="C33" s="161"/>
      <c r="D33" s="161"/>
      <c r="E33" s="161"/>
      <c r="F33" s="61">
        <f>D12+D13</f>
        <v>79967.22</v>
      </c>
      <c r="G33" s="7"/>
    </row>
    <row r="34" spans="1:7" ht="17.25" customHeight="1">
      <c r="A34" s="89">
        <v>8</v>
      </c>
      <c r="B34" s="193" t="s">
        <v>86</v>
      </c>
      <c r="C34" s="194"/>
      <c r="D34" s="194"/>
      <c r="E34" s="195"/>
      <c r="F34" s="61">
        <f>J14</f>
        <v>0</v>
      </c>
      <c r="G34" s="7"/>
    </row>
    <row r="35" spans="1:7" ht="17.25" customHeight="1">
      <c r="A35" s="89">
        <v>9</v>
      </c>
      <c r="B35" s="161" t="s">
        <v>48</v>
      </c>
      <c r="C35" s="161"/>
      <c r="D35" s="161"/>
      <c r="E35" s="161"/>
      <c r="F35" s="61">
        <f>D14</f>
        <v>21730.97</v>
      </c>
      <c r="G35" s="7"/>
    </row>
    <row r="36" spans="1:7" s="30" customFormat="1" ht="21" customHeight="1">
      <c r="A36" s="90"/>
      <c r="B36" s="168" t="s">
        <v>34</v>
      </c>
      <c r="C36" s="168"/>
      <c r="D36" s="168"/>
      <c r="E36" s="168"/>
      <c r="F36" s="91">
        <f>F22+F24+F26+F33+F23+F25+F35+F34+F32</f>
        <v>412906.55000000005</v>
      </c>
      <c r="G36" s="3"/>
    </row>
    <row r="38" spans="1:6" ht="18" customHeight="1">
      <c r="A38" s="85" t="s">
        <v>131</v>
      </c>
      <c r="B38" s="85"/>
      <c r="C38" s="85"/>
      <c r="D38" s="85"/>
      <c r="E38" s="85"/>
      <c r="F38" s="27">
        <f>D7+D17-F36</f>
        <v>25919.279999999853</v>
      </c>
    </row>
    <row r="39" spans="1:6" ht="20.25" customHeight="1">
      <c r="A39" s="151" t="s">
        <v>114</v>
      </c>
      <c r="B39" s="151"/>
      <c r="C39" s="151"/>
      <c r="D39" s="151"/>
      <c r="E39" s="151"/>
      <c r="F39" s="27">
        <f>F17</f>
        <v>-96528.20999999999</v>
      </c>
    </row>
    <row r="40" spans="1:6" ht="18" customHeight="1">
      <c r="A40" s="152" t="s">
        <v>115</v>
      </c>
      <c r="B40" s="152"/>
      <c r="C40" s="152"/>
      <c r="D40" s="152"/>
      <c r="E40" s="152"/>
      <c r="F40" s="27">
        <f>F38+F39</f>
        <v>-70608.93000000014</v>
      </c>
    </row>
    <row r="41" ht="11.25" customHeight="1"/>
    <row r="43" spans="1:6" ht="15.75">
      <c r="A43" s="31" t="s">
        <v>9</v>
      </c>
      <c r="B43" s="31" t="s">
        <v>36</v>
      </c>
      <c r="C43" s="153" t="s">
        <v>37</v>
      </c>
      <c r="D43" s="154"/>
      <c r="E43" s="155"/>
      <c r="F43" s="31" t="s">
        <v>38</v>
      </c>
    </row>
    <row r="44" spans="1:6" s="64" customFormat="1" ht="15.75">
      <c r="A44" s="32">
        <v>1</v>
      </c>
      <c r="B44" s="62">
        <v>74965</v>
      </c>
      <c r="C44" s="199" t="s">
        <v>116</v>
      </c>
      <c r="D44" s="200"/>
      <c r="E44" s="201"/>
      <c r="F44" s="63">
        <v>1767</v>
      </c>
    </row>
    <row r="45" spans="1:6" s="67" customFormat="1" ht="15.75">
      <c r="A45" s="32">
        <v>2</v>
      </c>
      <c r="B45" s="65">
        <v>42116</v>
      </c>
      <c r="C45" s="196" t="s">
        <v>117</v>
      </c>
      <c r="D45" s="197"/>
      <c r="E45" s="198"/>
      <c r="F45" s="66">
        <v>551</v>
      </c>
    </row>
    <row r="46" spans="1:8" s="67" customFormat="1" ht="30" customHeight="1">
      <c r="A46" s="32">
        <v>3</v>
      </c>
      <c r="B46" s="65">
        <v>42121</v>
      </c>
      <c r="C46" s="196" t="s">
        <v>118</v>
      </c>
      <c r="D46" s="197"/>
      <c r="E46" s="198"/>
      <c r="F46" s="66">
        <v>1022</v>
      </c>
      <c r="H46" s="67" t="s">
        <v>135</v>
      </c>
    </row>
    <row r="47" spans="1:6" s="70" customFormat="1" ht="15.75">
      <c r="A47" s="32">
        <v>4</v>
      </c>
      <c r="B47" s="68" t="s">
        <v>95</v>
      </c>
      <c r="C47" s="187" t="s">
        <v>119</v>
      </c>
      <c r="D47" s="188"/>
      <c r="E47" s="189"/>
      <c r="F47" s="69">
        <v>984</v>
      </c>
    </row>
    <row r="48" spans="1:6" s="70" customFormat="1" ht="15.75">
      <c r="A48" s="32">
        <v>5</v>
      </c>
      <c r="B48" s="68" t="s">
        <v>93</v>
      </c>
      <c r="C48" s="187" t="s">
        <v>119</v>
      </c>
      <c r="D48" s="188"/>
      <c r="E48" s="189"/>
      <c r="F48" s="69">
        <v>984</v>
      </c>
    </row>
    <row r="49" spans="1:6" s="73" customFormat="1" ht="30.75" customHeight="1">
      <c r="A49" s="32">
        <v>6</v>
      </c>
      <c r="B49" s="71">
        <v>42164</v>
      </c>
      <c r="C49" s="190" t="s">
        <v>109</v>
      </c>
      <c r="D49" s="191"/>
      <c r="E49" s="192"/>
      <c r="F49" s="72">
        <v>360</v>
      </c>
    </row>
    <row r="50" spans="1:6" s="73" customFormat="1" ht="15.75">
      <c r="A50" s="32">
        <v>7</v>
      </c>
      <c r="B50" s="71">
        <v>42178</v>
      </c>
      <c r="C50" s="190" t="s">
        <v>108</v>
      </c>
      <c r="D50" s="191"/>
      <c r="E50" s="192"/>
      <c r="F50" s="72">
        <v>3808</v>
      </c>
    </row>
    <row r="51" spans="1:6" s="73" customFormat="1" ht="15.75">
      <c r="A51" s="32">
        <v>8</v>
      </c>
      <c r="B51" s="71">
        <v>42198</v>
      </c>
      <c r="C51" s="190" t="s">
        <v>120</v>
      </c>
      <c r="D51" s="191"/>
      <c r="E51" s="192"/>
      <c r="F51" s="72">
        <v>10868</v>
      </c>
    </row>
    <row r="52" spans="1:6" s="76" customFormat="1" ht="30" customHeight="1">
      <c r="A52" s="32">
        <v>9</v>
      </c>
      <c r="B52" s="74">
        <v>42233</v>
      </c>
      <c r="C52" s="181" t="s">
        <v>121</v>
      </c>
      <c r="D52" s="182"/>
      <c r="E52" s="183"/>
      <c r="F52" s="75">
        <v>654</v>
      </c>
    </row>
    <row r="53" spans="1:6" s="76" customFormat="1" ht="30" customHeight="1">
      <c r="A53" s="32">
        <v>10</v>
      </c>
      <c r="B53" s="74">
        <v>42236</v>
      </c>
      <c r="C53" s="181" t="s">
        <v>122</v>
      </c>
      <c r="D53" s="182"/>
      <c r="E53" s="183"/>
      <c r="F53" s="75">
        <v>6458</v>
      </c>
    </row>
    <row r="54" spans="1:6" s="76" customFormat="1" ht="15.75">
      <c r="A54" s="32">
        <v>11</v>
      </c>
      <c r="B54" s="74">
        <v>42244</v>
      </c>
      <c r="C54" s="181" t="s">
        <v>123</v>
      </c>
      <c r="D54" s="182"/>
      <c r="E54" s="183"/>
      <c r="F54" s="75">
        <v>694</v>
      </c>
    </row>
    <row r="55" spans="1:6" s="76" customFormat="1" ht="27.75" customHeight="1">
      <c r="A55" s="32">
        <v>12</v>
      </c>
      <c r="B55" s="74">
        <v>42247</v>
      </c>
      <c r="C55" s="181" t="s">
        <v>124</v>
      </c>
      <c r="D55" s="182"/>
      <c r="E55" s="183"/>
      <c r="F55" s="75">
        <v>3670</v>
      </c>
    </row>
    <row r="56" spans="1:6" s="80" customFormat="1" ht="30.75" customHeight="1">
      <c r="A56" s="32">
        <v>13</v>
      </c>
      <c r="B56" s="78">
        <v>42290</v>
      </c>
      <c r="C56" s="178" t="s">
        <v>104</v>
      </c>
      <c r="D56" s="179"/>
      <c r="E56" s="180"/>
      <c r="F56" s="79">
        <v>1436</v>
      </c>
    </row>
    <row r="57" spans="1:6" s="80" customFormat="1" ht="15">
      <c r="A57" s="32">
        <v>14</v>
      </c>
      <c r="B57" s="78">
        <v>42291</v>
      </c>
      <c r="C57" s="178" t="s">
        <v>106</v>
      </c>
      <c r="D57" s="179"/>
      <c r="E57" s="180"/>
      <c r="F57" s="79">
        <v>492</v>
      </c>
    </row>
    <row r="58" spans="1:6" s="80" customFormat="1" ht="15">
      <c r="A58" s="32">
        <v>15</v>
      </c>
      <c r="B58" s="78">
        <v>42305</v>
      </c>
      <c r="C58" s="178" t="s">
        <v>105</v>
      </c>
      <c r="D58" s="179"/>
      <c r="E58" s="180"/>
      <c r="F58" s="79">
        <v>3091</v>
      </c>
    </row>
    <row r="59" spans="1:6" s="77" customFormat="1" ht="29.25" customHeight="1">
      <c r="A59" s="32">
        <v>16</v>
      </c>
      <c r="B59" s="33">
        <v>42345</v>
      </c>
      <c r="C59" s="184" t="s">
        <v>130</v>
      </c>
      <c r="D59" s="185"/>
      <c r="E59" s="186"/>
      <c r="F59" s="57">
        <v>791</v>
      </c>
    </row>
    <row r="60" spans="1:10" s="77" customFormat="1" ht="15">
      <c r="A60" s="32"/>
      <c r="B60" s="33"/>
      <c r="C60" s="184"/>
      <c r="D60" s="185"/>
      <c r="E60" s="186"/>
      <c r="F60" s="57"/>
      <c r="H60" s="77" t="s">
        <v>126</v>
      </c>
      <c r="I60" s="77" t="s">
        <v>127</v>
      </c>
      <c r="J60" s="77" t="s">
        <v>128</v>
      </c>
    </row>
    <row r="61" spans="1:10" ht="15.75">
      <c r="A61" s="32"/>
      <c r="B61" s="35"/>
      <c r="C61" s="141"/>
      <c r="D61" s="142"/>
      <c r="E61" s="143"/>
      <c r="F61" s="36"/>
      <c r="J61" s="2">
        <v>983</v>
      </c>
    </row>
    <row r="62" spans="1:6" s="30" customFormat="1" ht="15.75">
      <c r="A62" s="140" t="s">
        <v>39</v>
      </c>
      <c r="B62" s="140"/>
      <c r="C62" s="140"/>
      <c r="D62" s="140"/>
      <c r="E62" s="140"/>
      <c r="F62" s="37">
        <f>SUM(F44:F61)</f>
        <v>37630</v>
      </c>
    </row>
  </sheetData>
  <sheetProtection selectLockedCells="1" selectUnlockedCells="1"/>
  <mergeCells count="41">
    <mergeCell ref="B23:E23"/>
    <mergeCell ref="B29:E29"/>
    <mergeCell ref="B30:E30"/>
    <mergeCell ref="B24:E24"/>
    <mergeCell ref="B25:E25"/>
    <mergeCell ref="B26:E26"/>
    <mergeCell ref="A1:F1"/>
    <mergeCell ref="A2:F2"/>
    <mergeCell ref="A19:F19"/>
    <mergeCell ref="B21:E21"/>
    <mergeCell ref="B22:E22"/>
    <mergeCell ref="C46:E46"/>
    <mergeCell ref="A39:E39"/>
    <mergeCell ref="A40:E40"/>
    <mergeCell ref="C43:E43"/>
    <mergeCell ref="C44:E44"/>
    <mergeCell ref="C47:E47"/>
    <mergeCell ref="B27:E27"/>
    <mergeCell ref="B28:E28"/>
    <mergeCell ref="B31:E31"/>
    <mergeCell ref="B33:E33"/>
    <mergeCell ref="B34:E34"/>
    <mergeCell ref="B35:E35"/>
    <mergeCell ref="B32:E32"/>
    <mergeCell ref="B36:E36"/>
    <mergeCell ref="C45:E45"/>
    <mergeCell ref="C48:E48"/>
    <mergeCell ref="C51:E51"/>
    <mergeCell ref="C52:E52"/>
    <mergeCell ref="C53:E53"/>
    <mergeCell ref="C54:E54"/>
    <mergeCell ref="C49:E49"/>
    <mergeCell ref="C50:E50"/>
    <mergeCell ref="C57:E57"/>
    <mergeCell ref="C55:E55"/>
    <mergeCell ref="C60:E60"/>
    <mergeCell ref="C56:E56"/>
    <mergeCell ref="C58:E58"/>
    <mergeCell ref="A62:E62"/>
    <mergeCell ref="C59:E59"/>
    <mergeCell ref="C61:E6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2"/>
  <sheetViews>
    <sheetView view="pageBreakPreview" zoomScaleSheetLayoutView="100" zoomScalePageLayoutView="0" workbookViewId="0" topLeftCell="A4">
      <selection activeCell="J8" sqref="J8"/>
    </sheetView>
  </sheetViews>
  <sheetFormatPr defaultColWidth="9.140625" defaultRowHeight="12.75"/>
  <cols>
    <col min="1" max="1" width="4.421875" style="5" customWidth="1"/>
    <col min="2" max="2" width="17.00390625" style="2" customWidth="1"/>
    <col min="3" max="3" width="15.57421875" style="2" customWidth="1"/>
    <col min="4" max="4" width="13.57421875" style="2" customWidth="1"/>
    <col min="5" max="5" width="14.7109375" style="2" customWidth="1"/>
    <col min="6" max="6" width="18.140625" style="2" customWidth="1"/>
    <col min="7" max="7" width="10.14062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44" t="s">
        <v>102</v>
      </c>
      <c r="B1" s="144"/>
      <c r="C1" s="144"/>
      <c r="D1" s="144"/>
      <c r="E1" s="144"/>
      <c r="F1" s="144"/>
      <c r="G1" s="1"/>
    </row>
    <row r="2" spans="1:8" ht="15.75">
      <c r="A2" s="144" t="s">
        <v>80</v>
      </c>
      <c r="B2" s="144"/>
      <c r="C2" s="144"/>
      <c r="D2" s="144"/>
      <c r="E2" s="144"/>
      <c r="F2" s="144"/>
      <c r="G2" s="3"/>
      <c r="H2" s="4"/>
    </row>
    <row r="3" spans="7:10" ht="9" customHeight="1">
      <c r="G3" s="2" t="s">
        <v>0</v>
      </c>
      <c r="H3" s="2">
        <v>9.16</v>
      </c>
      <c r="I3" s="6">
        <f>H3*12*H21</f>
        <v>336113.37600000005</v>
      </c>
      <c r="J3" s="2">
        <f>H3*H21*7</f>
        <v>196066.136</v>
      </c>
    </row>
    <row r="4" spans="1:10" ht="15.75">
      <c r="A4" s="7" t="s">
        <v>81</v>
      </c>
      <c r="C4" s="7"/>
      <c r="D4" s="7"/>
      <c r="E4" s="7"/>
      <c r="F4" s="7"/>
      <c r="G4" s="7" t="s">
        <v>1</v>
      </c>
      <c r="H4" s="2">
        <v>4</v>
      </c>
      <c r="I4" s="8">
        <f>H4*12*H21</f>
        <v>146774.40000000002</v>
      </c>
      <c r="J4" s="2">
        <f>H4*H21*7</f>
        <v>85618.40000000001</v>
      </c>
    </row>
    <row r="5" spans="1:10" ht="15.75">
      <c r="A5" s="7" t="s">
        <v>2</v>
      </c>
      <c r="C5" s="7"/>
      <c r="D5" s="7">
        <v>3057.8</v>
      </c>
      <c r="E5" s="7" t="s">
        <v>3</v>
      </c>
      <c r="F5" s="7"/>
      <c r="G5" s="7" t="s">
        <v>4</v>
      </c>
      <c r="H5" s="2">
        <v>2.77</v>
      </c>
      <c r="I5" s="8">
        <f>H5*12*H21</f>
        <v>101641.27200000001</v>
      </c>
      <c r="J5" s="2">
        <f>H5*H21*7</f>
        <v>59290.742</v>
      </c>
    </row>
    <row r="6" ht="9" customHeight="1">
      <c r="I6" s="6"/>
    </row>
    <row r="7" spans="1:10" ht="15.75">
      <c r="A7" s="3" t="s">
        <v>5</v>
      </c>
      <c r="C7" s="3"/>
      <c r="D7" s="9">
        <v>0</v>
      </c>
      <c r="E7" s="3" t="s">
        <v>8</v>
      </c>
      <c r="F7" s="3"/>
      <c r="G7" s="2" t="s">
        <v>87</v>
      </c>
      <c r="H7" s="2">
        <v>0.5</v>
      </c>
      <c r="I7" s="2">
        <f>H7*12*H21</f>
        <v>18346.800000000003</v>
      </c>
      <c r="J7" s="2">
        <f>H7*7*H21</f>
        <v>10702.300000000001</v>
      </c>
    </row>
    <row r="8" spans="1:6" ht="15.75">
      <c r="A8" s="3" t="s">
        <v>6</v>
      </c>
      <c r="C8" s="7"/>
      <c r="D8" s="10">
        <v>0</v>
      </c>
      <c r="E8" s="7" t="s">
        <v>7</v>
      </c>
      <c r="F8" s="7"/>
    </row>
    <row r="9" spans="2:6" ht="15.75">
      <c r="B9" s="7"/>
      <c r="C9" s="7"/>
      <c r="D9" s="7"/>
      <c r="E9" s="7"/>
      <c r="F9" s="11" t="s">
        <v>8</v>
      </c>
    </row>
    <row r="10" spans="1:6" s="5" customFormat="1" ht="28.5" customHeight="1">
      <c r="A10" s="12" t="s">
        <v>9</v>
      </c>
      <c r="B10" s="13" t="s">
        <v>10</v>
      </c>
      <c r="C10" s="14" t="s">
        <v>11</v>
      </c>
      <c r="D10" s="14" t="s">
        <v>12</v>
      </c>
      <c r="E10" s="14" t="s">
        <v>13</v>
      </c>
      <c r="F10" s="14" t="s">
        <v>84</v>
      </c>
    </row>
    <row r="11" spans="1:8" s="19" customFormat="1" ht="30" customHeight="1">
      <c r="A11" s="12">
        <v>1</v>
      </c>
      <c r="B11" s="15" t="s">
        <v>14</v>
      </c>
      <c r="C11" s="16">
        <v>0</v>
      </c>
      <c r="D11" s="17">
        <v>196066.9</v>
      </c>
      <c r="E11" s="17">
        <v>139645</v>
      </c>
      <c r="F11" s="17">
        <f aca="true" t="shared" si="0" ref="F11:F16">C11-D11+E11</f>
        <v>-56421.899999999994</v>
      </c>
      <c r="G11" s="18"/>
      <c r="H11" s="18"/>
    </row>
    <row r="12" spans="1:8" s="19" customFormat="1" ht="15.75">
      <c r="A12" s="12">
        <v>2</v>
      </c>
      <c r="B12" s="15" t="s">
        <v>15</v>
      </c>
      <c r="C12" s="16">
        <v>0</v>
      </c>
      <c r="D12" s="17">
        <v>45805.97</v>
      </c>
      <c r="E12" s="17">
        <v>32624.4</v>
      </c>
      <c r="F12" s="17">
        <f t="shared" si="0"/>
        <v>-13181.57</v>
      </c>
      <c r="G12" s="18"/>
      <c r="H12" s="18"/>
    </row>
    <row r="13" spans="1:8" s="19" customFormat="1" ht="29.25" customHeight="1">
      <c r="A13" s="12">
        <v>3</v>
      </c>
      <c r="B13" s="15" t="s">
        <v>16</v>
      </c>
      <c r="C13" s="16">
        <v>0</v>
      </c>
      <c r="D13" s="17">
        <v>9851.66</v>
      </c>
      <c r="E13" s="17">
        <v>6737.53</v>
      </c>
      <c r="F13" s="17">
        <f t="shared" si="0"/>
        <v>-3114.13</v>
      </c>
      <c r="G13" s="18"/>
      <c r="H13" s="18"/>
    </row>
    <row r="14" spans="1:8" s="19" customFormat="1" ht="31.5">
      <c r="A14" s="12">
        <v>4</v>
      </c>
      <c r="B14" s="15" t="s">
        <v>48</v>
      </c>
      <c r="C14" s="16">
        <v>0</v>
      </c>
      <c r="D14" s="17">
        <v>14241.02</v>
      </c>
      <c r="E14" s="17">
        <v>9726.7</v>
      </c>
      <c r="F14" s="17">
        <f t="shared" si="0"/>
        <v>-4514.32</v>
      </c>
      <c r="G14" s="18"/>
      <c r="H14" s="18"/>
    </row>
    <row r="15" spans="1:8" s="19" customFormat="1" ht="31.5">
      <c r="A15" s="12">
        <v>5</v>
      </c>
      <c r="B15" s="15" t="s">
        <v>47</v>
      </c>
      <c r="C15" s="16">
        <v>0</v>
      </c>
      <c r="D15" s="17">
        <v>5565.21</v>
      </c>
      <c r="E15" s="17">
        <v>3963.78</v>
      </c>
      <c r="F15" s="17">
        <f t="shared" si="0"/>
        <v>-1601.4299999999998</v>
      </c>
      <c r="G15" s="18"/>
      <c r="H15" s="18"/>
    </row>
    <row r="16" spans="1:12" s="19" customFormat="1" ht="15.75">
      <c r="A16" s="12">
        <v>6</v>
      </c>
      <c r="B16" s="15" t="s">
        <v>49</v>
      </c>
      <c r="C16" s="16">
        <v>0</v>
      </c>
      <c r="D16" s="17">
        <f>6600*7</f>
        <v>46200</v>
      </c>
      <c r="E16" s="17">
        <v>17780.61</v>
      </c>
      <c r="F16" s="17">
        <f t="shared" si="0"/>
        <v>-28419.39</v>
      </c>
      <c r="G16" s="18"/>
      <c r="H16" s="18" t="s">
        <v>85</v>
      </c>
      <c r="K16" s="19">
        <v>6600</v>
      </c>
      <c r="L16" s="19" t="s">
        <v>100</v>
      </c>
    </row>
    <row r="17" spans="1:6" s="30" customFormat="1" ht="19.5" customHeight="1">
      <c r="A17" s="58"/>
      <c r="B17" s="20" t="s">
        <v>17</v>
      </c>
      <c r="C17" s="59">
        <f>SUM(C11:C16)</f>
        <v>0</v>
      </c>
      <c r="D17" s="59">
        <f>SUM(D11:D16)</f>
        <v>317730.76</v>
      </c>
      <c r="E17" s="59">
        <f>SUM(E11:E16)</f>
        <v>210478.02000000002</v>
      </c>
      <c r="F17" s="59">
        <f>SUM(F11:F16)</f>
        <v>-107252.74</v>
      </c>
    </row>
    <row r="18" ht="11.25" customHeight="1"/>
    <row r="19" spans="1:6" ht="15.75">
      <c r="A19" s="144" t="s">
        <v>18</v>
      </c>
      <c r="B19" s="144"/>
      <c r="C19" s="144"/>
      <c r="D19" s="144"/>
      <c r="E19" s="144"/>
      <c r="F19" s="144"/>
    </row>
    <row r="20" spans="1:8" ht="15.75">
      <c r="A20" s="1"/>
      <c r="B20" s="1"/>
      <c r="C20" s="1"/>
      <c r="D20" s="1"/>
      <c r="E20" s="1"/>
      <c r="F20" s="1"/>
      <c r="H20" s="2" t="s">
        <v>19</v>
      </c>
    </row>
    <row r="21" spans="1:8" ht="33" customHeight="1">
      <c r="A21" s="14" t="s">
        <v>20</v>
      </c>
      <c r="B21" s="145" t="s">
        <v>21</v>
      </c>
      <c r="C21" s="145"/>
      <c r="D21" s="145"/>
      <c r="E21" s="145"/>
      <c r="F21" s="20" t="s">
        <v>22</v>
      </c>
      <c r="G21" s="21"/>
      <c r="H21" s="2">
        <f>D5</f>
        <v>3057.8</v>
      </c>
    </row>
    <row r="22" spans="1:10" ht="18" customHeight="1">
      <c r="A22" s="22">
        <v>1</v>
      </c>
      <c r="B22" s="156" t="s">
        <v>23</v>
      </c>
      <c r="C22" s="156"/>
      <c r="D22" s="156"/>
      <c r="E22" s="156"/>
      <c r="F22" s="23">
        <f>J4</f>
        <v>85618.40000000001</v>
      </c>
      <c r="G22" s="24"/>
      <c r="H22" s="2" t="s">
        <v>24</v>
      </c>
      <c r="I22" s="2" t="s">
        <v>25</v>
      </c>
      <c r="J22" s="2" t="s">
        <v>26</v>
      </c>
    </row>
    <row r="23" spans="1:9" ht="18" customHeight="1">
      <c r="A23" s="25">
        <v>2</v>
      </c>
      <c r="B23" s="157" t="s">
        <v>47</v>
      </c>
      <c r="C23" s="157"/>
      <c r="D23" s="157"/>
      <c r="E23" s="157"/>
      <c r="F23" s="26">
        <f>D15</f>
        <v>5565.21</v>
      </c>
      <c r="G23" s="24"/>
      <c r="I23" s="2">
        <v>3043</v>
      </c>
    </row>
    <row r="24" spans="1:7" ht="18" customHeight="1">
      <c r="A24" s="25">
        <v>3</v>
      </c>
      <c r="B24" s="157" t="s">
        <v>27</v>
      </c>
      <c r="C24" s="157"/>
      <c r="D24" s="157"/>
      <c r="E24" s="157"/>
      <c r="F24" s="26">
        <f>J5</f>
        <v>59290.742</v>
      </c>
      <c r="G24" s="24"/>
    </row>
    <row r="25" spans="1:7" ht="18" customHeight="1">
      <c r="A25" s="25">
        <v>4</v>
      </c>
      <c r="B25" s="157" t="s">
        <v>101</v>
      </c>
      <c r="C25" s="157"/>
      <c r="D25" s="157"/>
      <c r="E25" s="157"/>
      <c r="F25" s="26">
        <f>K16*7</f>
        <v>46200</v>
      </c>
      <c r="G25" s="24"/>
    </row>
    <row r="26" spans="1:7" ht="18" customHeight="1">
      <c r="A26" s="25">
        <v>5</v>
      </c>
      <c r="B26" s="157" t="s">
        <v>28</v>
      </c>
      <c r="C26" s="157"/>
      <c r="D26" s="157"/>
      <c r="E26" s="157"/>
      <c r="F26" s="26">
        <f>F27+F28+F29</f>
        <v>27652</v>
      </c>
      <c r="G26" s="24"/>
    </row>
    <row r="27" spans="1:7" ht="16.5" customHeight="1">
      <c r="A27" s="25" t="s">
        <v>29</v>
      </c>
      <c r="B27" s="157" t="s">
        <v>30</v>
      </c>
      <c r="C27" s="157"/>
      <c r="D27" s="157"/>
      <c r="E27" s="157"/>
      <c r="F27" s="27">
        <f>F43+F47+F48+F50</f>
        <v>11804</v>
      </c>
      <c r="G27" s="7"/>
    </row>
    <row r="28" spans="1:7" ht="16.5" customHeight="1">
      <c r="A28" s="25" t="s">
        <v>29</v>
      </c>
      <c r="B28" s="157" t="s">
        <v>31</v>
      </c>
      <c r="C28" s="157"/>
      <c r="D28" s="157"/>
      <c r="E28" s="157"/>
      <c r="F28" s="27">
        <f>F42+F44+F45+F46</f>
        <v>13387</v>
      </c>
      <c r="G28" s="7"/>
    </row>
    <row r="29" spans="1:7" ht="16.5" customHeight="1">
      <c r="A29" s="25" t="s">
        <v>29</v>
      </c>
      <c r="B29" s="157" t="s">
        <v>32</v>
      </c>
      <c r="C29" s="157"/>
      <c r="D29" s="157"/>
      <c r="E29" s="157"/>
      <c r="F29" s="27">
        <f>F49+F41</f>
        <v>2461</v>
      </c>
      <c r="G29" s="7"/>
    </row>
    <row r="30" spans="1:7" ht="17.25" customHeight="1">
      <c r="A30" s="25">
        <v>6</v>
      </c>
      <c r="B30" s="161" t="s">
        <v>33</v>
      </c>
      <c r="C30" s="161"/>
      <c r="D30" s="161"/>
      <c r="E30" s="161"/>
      <c r="F30" s="27">
        <f>D12+D13</f>
        <v>55657.630000000005</v>
      </c>
      <c r="G30" s="7"/>
    </row>
    <row r="31" spans="1:7" ht="17.25" customHeight="1">
      <c r="A31" s="25">
        <v>7</v>
      </c>
      <c r="B31" s="161" t="s">
        <v>86</v>
      </c>
      <c r="C31" s="161"/>
      <c r="D31" s="161"/>
      <c r="E31" s="161"/>
      <c r="F31" s="27">
        <f>J7</f>
        <v>10702.300000000001</v>
      </c>
      <c r="G31" s="7"/>
    </row>
    <row r="32" spans="1:7" ht="17.25" customHeight="1">
      <c r="A32" s="25">
        <v>8</v>
      </c>
      <c r="B32" s="161" t="s">
        <v>48</v>
      </c>
      <c r="C32" s="161"/>
      <c r="D32" s="161"/>
      <c r="E32" s="161"/>
      <c r="F32" s="27">
        <f>D14</f>
        <v>14241.02</v>
      </c>
      <c r="G32" s="7"/>
    </row>
    <row r="33" spans="1:7" s="30" customFormat="1" ht="21" customHeight="1">
      <c r="A33" s="28"/>
      <c r="B33" s="208" t="s">
        <v>34</v>
      </c>
      <c r="C33" s="208"/>
      <c r="D33" s="208"/>
      <c r="E33" s="208"/>
      <c r="F33" s="29">
        <f>F22+F24+F26+F30+F23+F25+F32+F31</f>
        <v>304927.30199999997</v>
      </c>
      <c r="G33" s="3"/>
    </row>
    <row r="35" spans="1:6" ht="18" customHeight="1">
      <c r="A35" s="151" t="s">
        <v>83</v>
      </c>
      <c r="B35" s="151"/>
      <c r="C35" s="151"/>
      <c r="D35" s="151"/>
      <c r="E35" s="151"/>
      <c r="F35" s="27">
        <f>D7+D17-F33</f>
        <v>12803.458000000042</v>
      </c>
    </row>
    <row r="36" spans="1:6" ht="20.25" customHeight="1">
      <c r="A36" s="151" t="s">
        <v>82</v>
      </c>
      <c r="B36" s="151"/>
      <c r="C36" s="151"/>
      <c r="D36" s="151"/>
      <c r="E36" s="151"/>
      <c r="F36" s="27">
        <f>F17</f>
        <v>-107252.74</v>
      </c>
    </row>
    <row r="37" spans="1:6" ht="18" customHeight="1">
      <c r="A37" s="152" t="s">
        <v>35</v>
      </c>
      <c r="B37" s="152"/>
      <c r="C37" s="152"/>
      <c r="D37" s="152"/>
      <c r="E37" s="152"/>
      <c r="F37" s="27">
        <f>F11</f>
        <v>-56421.899999999994</v>
      </c>
    </row>
    <row r="38" ht="11.25" customHeight="1"/>
    <row r="40" spans="1:6" ht="15.75">
      <c r="A40" s="31" t="s">
        <v>9</v>
      </c>
      <c r="B40" s="31" t="s">
        <v>36</v>
      </c>
      <c r="C40" s="153" t="s">
        <v>37</v>
      </c>
      <c r="D40" s="154"/>
      <c r="E40" s="155"/>
      <c r="F40" s="31" t="s">
        <v>38</v>
      </c>
    </row>
    <row r="41" spans="1:6" ht="15.75">
      <c r="A41" s="32">
        <v>1</v>
      </c>
      <c r="B41" s="33">
        <v>74965</v>
      </c>
      <c r="C41" s="202" t="s">
        <v>99</v>
      </c>
      <c r="D41" s="203"/>
      <c r="E41" s="204"/>
      <c r="F41" s="34">
        <v>1767</v>
      </c>
    </row>
    <row r="42" spans="1:6" ht="15.75">
      <c r="A42" s="32">
        <v>2</v>
      </c>
      <c r="B42" s="33">
        <v>42116</v>
      </c>
      <c r="C42" s="184" t="s">
        <v>98</v>
      </c>
      <c r="D42" s="185"/>
      <c r="E42" s="186"/>
      <c r="F42" s="34">
        <v>551</v>
      </c>
    </row>
    <row r="43" spans="1:6" ht="30" customHeight="1">
      <c r="A43" s="32">
        <v>3</v>
      </c>
      <c r="B43" s="33">
        <v>42121</v>
      </c>
      <c r="C43" s="184" t="s">
        <v>97</v>
      </c>
      <c r="D43" s="185"/>
      <c r="E43" s="186"/>
      <c r="F43" s="34">
        <v>1022</v>
      </c>
    </row>
    <row r="44" spans="1:6" ht="15.75">
      <c r="A44" s="32">
        <v>4</v>
      </c>
      <c r="B44" s="33" t="s">
        <v>95</v>
      </c>
      <c r="C44" s="205" t="s">
        <v>94</v>
      </c>
      <c r="D44" s="206"/>
      <c r="E44" s="207"/>
      <c r="F44" s="56">
        <v>984</v>
      </c>
    </row>
    <row r="45" spans="1:6" ht="15.75">
      <c r="A45" s="32">
        <v>5</v>
      </c>
      <c r="B45" s="33" t="s">
        <v>93</v>
      </c>
      <c r="C45" s="205" t="s">
        <v>94</v>
      </c>
      <c r="D45" s="206"/>
      <c r="E45" s="207"/>
      <c r="F45" s="56">
        <v>984</v>
      </c>
    </row>
    <row r="46" spans="1:6" ht="15.75">
      <c r="A46" s="32">
        <v>6</v>
      </c>
      <c r="B46" s="33">
        <v>42198</v>
      </c>
      <c r="C46" s="184" t="s">
        <v>96</v>
      </c>
      <c r="D46" s="185"/>
      <c r="E46" s="186"/>
      <c r="F46" s="57">
        <v>10868</v>
      </c>
    </row>
    <row r="47" spans="1:6" ht="30" customHeight="1">
      <c r="A47" s="32">
        <v>7</v>
      </c>
      <c r="B47" s="33">
        <v>42233</v>
      </c>
      <c r="C47" s="202" t="s">
        <v>91</v>
      </c>
      <c r="D47" s="203"/>
      <c r="E47" s="204"/>
      <c r="F47" s="34">
        <v>654</v>
      </c>
    </row>
    <row r="48" spans="1:6" ht="30" customHeight="1">
      <c r="A48" s="32">
        <v>8</v>
      </c>
      <c r="B48" s="33">
        <v>42236</v>
      </c>
      <c r="C48" s="202" t="s">
        <v>90</v>
      </c>
      <c r="D48" s="203"/>
      <c r="E48" s="204"/>
      <c r="F48" s="34">
        <v>6458</v>
      </c>
    </row>
    <row r="49" spans="1:6" ht="15.75">
      <c r="A49" s="32">
        <v>9</v>
      </c>
      <c r="B49" s="33">
        <v>42244</v>
      </c>
      <c r="C49" s="202" t="s">
        <v>89</v>
      </c>
      <c r="D49" s="203"/>
      <c r="E49" s="204"/>
      <c r="F49" s="34">
        <v>694</v>
      </c>
    </row>
    <row r="50" spans="1:6" ht="27.75" customHeight="1">
      <c r="A50" s="12">
        <v>10</v>
      </c>
      <c r="B50" s="33">
        <v>42247</v>
      </c>
      <c r="C50" s="202" t="s">
        <v>92</v>
      </c>
      <c r="D50" s="203"/>
      <c r="E50" s="204"/>
      <c r="F50" s="34">
        <v>3670</v>
      </c>
    </row>
    <row r="51" spans="1:6" ht="15.75">
      <c r="A51" s="12"/>
      <c r="B51" s="35"/>
      <c r="C51" s="141"/>
      <c r="D51" s="142"/>
      <c r="E51" s="143"/>
      <c r="F51" s="36"/>
    </row>
    <row r="52" spans="1:6" s="30" customFormat="1" ht="15.75">
      <c r="A52" s="140" t="s">
        <v>39</v>
      </c>
      <c r="B52" s="140"/>
      <c r="C52" s="140"/>
      <c r="D52" s="140"/>
      <c r="E52" s="140"/>
      <c r="F52" s="37">
        <f>SUM(F41:F51)</f>
        <v>27652</v>
      </c>
    </row>
  </sheetData>
  <sheetProtection selectLockedCells="1" selectUnlockedCells="1"/>
  <mergeCells count="32">
    <mergeCell ref="A1:F1"/>
    <mergeCell ref="A2:F2"/>
    <mergeCell ref="A19:F19"/>
    <mergeCell ref="B21:E21"/>
    <mergeCell ref="B22:E22"/>
    <mergeCell ref="B24:E24"/>
    <mergeCell ref="B26:E26"/>
    <mergeCell ref="B27:E27"/>
    <mergeCell ref="B28:E28"/>
    <mergeCell ref="B29:E29"/>
    <mergeCell ref="B30:E30"/>
    <mergeCell ref="B33:E33"/>
    <mergeCell ref="C41:E41"/>
    <mergeCell ref="C43:E43"/>
    <mergeCell ref="C45:E45"/>
    <mergeCell ref="C46:E46"/>
    <mergeCell ref="C49:E49"/>
    <mergeCell ref="B31:E31"/>
    <mergeCell ref="A35:E35"/>
    <mergeCell ref="A36:E36"/>
    <mergeCell ref="A37:E37"/>
    <mergeCell ref="C40:E40"/>
    <mergeCell ref="C50:E50"/>
    <mergeCell ref="C51:E51"/>
    <mergeCell ref="A52:E52"/>
    <mergeCell ref="B23:E23"/>
    <mergeCell ref="B25:E25"/>
    <mergeCell ref="B32:E32"/>
    <mergeCell ref="C47:E47"/>
    <mergeCell ref="C48:E48"/>
    <mergeCell ref="C44:E44"/>
    <mergeCell ref="C42:E4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C14" sqref="C14"/>
    </sheetView>
  </sheetViews>
  <sheetFormatPr defaultColWidth="9.140625" defaultRowHeight="12.75"/>
  <cols>
    <col min="1" max="1" width="35.8515625" style="0" customWidth="1"/>
    <col min="2" max="2" width="20.8515625" style="0" customWidth="1"/>
    <col min="3" max="3" width="16.28125" style="0" customWidth="1"/>
    <col min="4" max="4" width="15.8515625" style="0" customWidth="1"/>
    <col min="5" max="5" width="19.57421875" style="0" customWidth="1"/>
  </cols>
  <sheetData>
    <row r="1" spans="1:5" ht="18.75">
      <c r="A1" s="210" t="s">
        <v>40</v>
      </c>
      <c r="B1" s="210"/>
      <c r="C1" s="210"/>
      <c r="D1" s="210"/>
      <c r="E1" s="210"/>
    </row>
    <row r="2" spans="1:5" ht="18.75">
      <c r="A2" s="210" t="s">
        <v>41</v>
      </c>
      <c r="B2" s="210"/>
      <c r="C2" s="210"/>
      <c r="D2" s="210"/>
      <c r="E2" s="210"/>
    </row>
    <row r="3" ht="18.75">
      <c r="A3" s="38"/>
    </row>
    <row r="4" ht="18.75">
      <c r="A4" s="39" t="s">
        <v>42</v>
      </c>
    </row>
    <row r="5" ht="18.75">
      <c r="A5" s="39" t="s">
        <v>43</v>
      </c>
    </row>
    <row r="6" ht="18.75">
      <c r="A6" s="40"/>
    </row>
    <row r="7" ht="16.5" thickBot="1">
      <c r="A7" s="41" t="s">
        <v>44</v>
      </c>
    </row>
    <row r="8" spans="1:5" ht="63.75" customHeight="1" thickBot="1">
      <c r="A8" s="42"/>
      <c r="B8" s="43" t="s">
        <v>45</v>
      </c>
      <c r="C8" s="43" t="s">
        <v>12</v>
      </c>
      <c r="D8" s="43" t="s">
        <v>46</v>
      </c>
      <c r="E8" s="43" t="s">
        <v>79</v>
      </c>
    </row>
    <row r="9" spans="1:5" ht="19.5" thickBot="1">
      <c r="A9" s="44" t="s">
        <v>14</v>
      </c>
      <c r="B9" s="45">
        <v>0</v>
      </c>
      <c r="C9" s="45">
        <v>84028.68</v>
      </c>
      <c r="D9" s="45">
        <v>37750.67</v>
      </c>
      <c r="E9" s="45">
        <v>46278.01</v>
      </c>
    </row>
    <row r="10" spans="1:5" ht="19.5" thickBot="1">
      <c r="A10" s="44" t="s">
        <v>15</v>
      </c>
      <c r="B10" s="45">
        <v>0</v>
      </c>
      <c r="C10" s="45">
        <v>19631.13</v>
      </c>
      <c r="D10" s="45">
        <v>8819.47</v>
      </c>
      <c r="E10" s="45">
        <v>10811.66</v>
      </c>
    </row>
    <row r="11" spans="1:5" ht="19.5" thickBot="1">
      <c r="A11" s="44" t="s">
        <v>16</v>
      </c>
      <c r="B11" s="45">
        <v>0</v>
      </c>
      <c r="C11" s="45">
        <v>4678.47</v>
      </c>
      <c r="D11" s="45">
        <v>1099.82</v>
      </c>
      <c r="E11" s="45">
        <v>3578.65</v>
      </c>
    </row>
    <row r="12" spans="1:5" ht="19.5" thickBot="1">
      <c r="A12" s="44" t="s">
        <v>47</v>
      </c>
      <c r="B12" s="45">
        <v>0</v>
      </c>
      <c r="C12" s="45">
        <v>2385.09</v>
      </c>
      <c r="D12" s="45">
        <v>1071.53</v>
      </c>
      <c r="E12" s="45">
        <v>1313.56</v>
      </c>
    </row>
    <row r="13" spans="1:5" ht="19.5" thickBot="1">
      <c r="A13" s="44" t="s">
        <v>48</v>
      </c>
      <c r="B13" s="45">
        <v>0</v>
      </c>
      <c r="C13" s="45">
        <v>4623.88</v>
      </c>
      <c r="D13" s="45">
        <v>0</v>
      </c>
      <c r="E13" s="45">
        <v>4623.88</v>
      </c>
    </row>
    <row r="14" spans="1:5" ht="19.5" thickBot="1">
      <c r="A14" s="44" t="s">
        <v>49</v>
      </c>
      <c r="B14" s="45">
        <v>0</v>
      </c>
      <c r="C14" s="45">
        <v>6600</v>
      </c>
      <c r="D14" s="45">
        <v>3121.43</v>
      </c>
      <c r="E14" s="45">
        <v>3478.57</v>
      </c>
    </row>
    <row r="15" spans="1:5" ht="19.5" thickBot="1">
      <c r="A15" s="44" t="s">
        <v>17</v>
      </c>
      <c r="B15" s="46">
        <v>0</v>
      </c>
      <c r="C15" s="46">
        <v>121947.25</v>
      </c>
      <c r="D15" s="46">
        <v>51862.92</v>
      </c>
      <c r="E15" s="46">
        <v>70084.33</v>
      </c>
    </row>
    <row r="16" ht="15">
      <c r="A16" s="47"/>
    </row>
    <row r="17" ht="15">
      <c r="A17" s="47"/>
    </row>
    <row r="18" ht="18.75">
      <c r="A18" s="40" t="s">
        <v>50</v>
      </c>
    </row>
    <row r="19" spans="1:5" ht="37.5">
      <c r="A19" s="49" t="s">
        <v>51</v>
      </c>
      <c r="B19" s="215" t="s">
        <v>21</v>
      </c>
      <c r="C19" s="215"/>
      <c r="D19" s="215"/>
      <c r="E19" s="49" t="s">
        <v>22</v>
      </c>
    </row>
    <row r="20" spans="1:6" ht="18.75">
      <c r="A20" s="50" t="s">
        <v>52</v>
      </c>
      <c r="B20" s="212" t="s">
        <v>15</v>
      </c>
      <c r="C20" s="212"/>
      <c r="D20" s="212"/>
      <c r="E20" s="51">
        <v>24309.6</v>
      </c>
      <c r="F20" t="s">
        <v>88</v>
      </c>
    </row>
    <row r="21" spans="1:6" ht="18.75">
      <c r="A21" s="50" t="s">
        <v>53</v>
      </c>
      <c r="B21" s="212" t="s">
        <v>47</v>
      </c>
      <c r="C21" s="212"/>
      <c r="D21" s="212"/>
      <c r="E21" s="51">
        <v>2385.09</v>
      </c>
      <c r="F21" t="s">
        <v>88</v>
      </c>
    </row>
    <row r="22" spans="1:6" ht="18.75">
      <c r="A22" s="50" t="s">
        <v>54</v>
      </c>
      <c r="B22" s="212" t="s">
        <v>48</v>
      </c>
      <c r="C22" s="212"/>
      <c r="D22" s="212"/>
      <c r="E22" s="51">
        <v>4623.88</v>
      </c>
      <c r="F22" t="s">
        <v>88</v>
      </c>
    </row>
    <row r="23" spans="1:6" ht="18.75">
      <c r="A23" s="50" t="s">
        <v>55</v>
      </c>
      <c r="B23" s="212" t="s">
        <v>56</v>
      </c>
      <c r="C23" s="212"/>
      <c r="D23" s="212"/>
      <c r="E23" s="51">
        <v>4586.7</v>
      </c>
      <c r="F23" t="s">
        <v>88</v>
      </c>
    </row>
    <row r="24" spans="1:5" ht="18.75">
      <c r="A24" s="50" t="s">
        <v>55</v>
      </c>
      <c r="B24" s="212" t="s">
        <v>57</v>
      </c>
      <c r="C24" s="212"/>
      <c r="D24" s="212"/>
      <c r="E24" s="51">
        <v>1796.09</v>
      </c>
    </row>
    <row r="25" spans="1:6" ht="18.75">
      <c r="A25" s="50" t="s">
        <v>58</v>
      </c>
      <c r="B25" s="212" t="s">
        <v>23</v>
      </c>
      <c r="C25" s="212"/>
      <c r="D25" s="212"/>
      <c r="E25" s="51">
        <v>36693.6</v>
      </c>
      <c r="F25" t="s">
        <v>88</v>
      </c>
    </row>
    <row r="26" spans="1:5" ht="18.75">
      <c r="A26" s="50" t="s">
        <v>59</v>
      </c>
      <c r="B26" s="212" t="s">
        <v>28</v>
      </c>
      <c r="C26" s="212"/>
      <c r="D26" s="212"/>
      <c r="E26" s="51">
        <v>17920.71</v>
      </c>
    </row>
    <row r="27" spans="1:5" ht="18.75">
      <c r="A27" s="50" t="s">
        <v>29</v>
      </c>
      <c r="B27" s="214" t="s">
        <v>60</v>
      </c>
      <c r="C27" s="214"/>
      <c r="D27" s="214"/>
      <c r="E27" s="51">
        <v>1767</v>
      </c>
    </row>
    <row r="28" spans="1:5" ht="18.75">
      <c r="A28" s="50" t="s">
        <v>29</v>
      </c>
      <c r="B28" s="214" t="s">
        <v>61</v>
      </c>
      <c r="C28" s="214"/>
      <c r="D28" s="214"/>
      <c r="E28" s="51">
        <v>1022</v>
      </c>
    </row>
    <row r="29" spans="1:5" ht="18.75">
      <c r="A29" s="50" t="s">
        <v>29</v>
      </c>
      <c r="B29" s="212" t="s">
        <v>62</v>
      </c>
      <c r="C29" s="212"/>
      <c r="D29" s="212"/>
      <c r="E29" s="51">
        <v>2519</v>
      </c>
    </row>
    <row r="30" spans="1:6" ht="18.75">
      <c r="A30" s="50" t="s">
        <v>29</v>
      </c>
      <c r="B30" s="214" t="s">
        <v>63</v>
      </c>
      <c r="C30" s="214"/>
      <c r="D30" s="214"/>
      <c r="E30" s="51">
        <v>12612.71</v>
      </c>
      <c r="F30" t="s">
        <v>88</v>
      </c>
    </row>
    <row r="31" spans="1:5" ht="18.75">
      <c r="A31" s="52"/>
      <c r="B31" s="211" t="s">
        <v>64</v>
      </c>
      <c r="C31" s="211"/>
      <c r="D31" s="211"/>
      <c r="E31" s="49">
        <v>92315.67</v>
      </c>
    </row>
    <row r="32" ht="15">
      <c r="A32" s="47"/>
    </row>
    <row r="33" spans="1:5" ht="18.75">
      <c r="A33" s="211" t="s">
        <v>65</v>
      </c>
      <c r="B33" s="211"/>
      <c r="C33" s="211"/>
      <c r="D33" s="211"/>
      <c r="E33" s="49">
        <v>29631.58</v>
      </c>
    </row>
    <row r="34" spans="1:5" ht="18.75">
      <c r="A34" s="211" t="s">
        <v>66</v>
      </c>
      <c r="B34" s="211"/>
      <c r="C34" s="211"/>
      <c r="D34" s="211"/>
      <c r="E34" s="49">
        <v>70084.33</v>
      </c>
    </row>
    <row r="35" spans="1:5" ht="18.75">
      <c r="A35" s="212" t="s">
        <v>35</v>
      </c>
      <c r="B35" s="212"/>
      <c r="C35" s="212"/>
      <c r="D35" s="212"/>
      <c r="E35" s="49" t="s">
        <v>67</v>
      </c>
    </row>
    <row r="36" spans="1:5" ht="18.75">
      <c r="A36" s="212" t="s">
        <v>68</v>
      </c>
      <c r="B36" s="212"/>
      <c r="C36" s="212"/>
      <c r="D36" s="212"/>
      <c r="E36" s="49">
        <v>46278.01</v>
      </c>
    </row>
    <row r="37" ht="15">
      <c r="A37" s="47"/>
    </row>
    <row r="38" ht="15.75">
      <c r="A38" s="48" t="s">
        <v>69</v>
      </c>
    </row>
    <row r="39" ht="18.75">
      <c r="A39" s="38"/>
    </row>
    <row r="40" ht="18.75">
      <c r="A40" s="38"/>
    </row>
    <row r="41" ht="18.75">
      <c r="A41" s="38"/>
    </row>
    <row r="42" ht="18.75">
      <c r="A42" s="38" t="s">
        <v>70</v>
      </c>
    </row>
    <row r="43" ht="18.75">
      <c r="A43" s="39"/>
    </row>
    <row r="44" spans="1:5" ht="15.75">
      <c r="A44" s="55" t="s">
        <v>36</v>
      </c>
      <c r="B44" s="213" t="s">
        <v>37</v>
      </c>
      <c r="C44" s="213"/>
      <c r="D44" s="213"/>
      <c r="E44" s="55" t="s">
        <v>71</v>
      </c>
    </row>
    <row r="45" spans="1:5" ht="15">
      <c r="A45" s="53" t="s">
        <v>72</v>
      </c>
      <c r="B45" s="209" t="s">
        <v>60</v>
      </c>
      <c r="C45" s="209"/>
      <c r="D45" s="209"/>
      <c r="E45" s="54">
        <v>1767</v>
      </c>
    </row>
    <row r="46" spans="1:5" ht="15">
      <c r="A46" s="53" t="s">
        <v>73</v>
      </c>
      <c r="B46" s="209" t="s">
        <v>74</v>
      </c>
      <c r="C46" s="209"/>
      <c r="D46" s="209"/>
      <c r="E46" s="54">
        <v>1022</v>
      </c>
    </row>
    <row r="47" spans="1:5" ht="15">
      <c r="A47" s="53" t="s">
        <v>75</v>
      </c>
      <c r="B47" s="209" t="s">
        <v>76</v>
      </c>
      <c r="C47" s="209"/>
      <c r="D47" s="209"/>
      <c r="E47" s="54">
        <v>551</v>
      </c>
    </row>
    <row r="48" spans="1:5" ht="15">
      <c r="A48" s="53" t="s">
        <v>77</v>
      </c>
      <c r="B48" s="209" t="s">
        <v>76</v>
      </c>
      <c r="C48" s="209"/>
      <c r="D48" s="209"/>
      <c r="E48" s="54">
        <v>984</v>
      </c>
    </row>
    <row r="49" spans="1:5" ht="15">
      <c r="A49" s="53" t="s">
        <v>78</v>
      </c>
      <c r="B49" s="209" t="s">
        <v>76</v>
      </c>
      <c r="C49" s="209"/>
      <c r="D49" s="209"/>
      <c r="E49" s="54">
        <v>984</v>
      </c>
    </row>
    <row r="50" ht="18.75">
      <c r="A50" s="39"/>
    </row>
  </sheetData>
  <sheetProtection/>
  <mergeCells count="25">
    <mergeCell ref="B19:D19"/>
    <mergeCell ref="B20:D20"/>
    <mergeCell ref="B21:D21"/>
    <mergeCell ref="B22:D22"/>
    <mergeCell ref="B23:D23"/>
    <mergeCell ref="B24:D24"/>
    <mergeCell ref="A35:D35"/>
    <mergeCell ref="A36:D36"/>
    <mergeCell ref="B44:D44"/>
    <mergeCell ref="B25:D25"/>
    <mergeCell ref="B26:D26"/>
    <mergeCell ref="B27:D27"/>
    <mergeCell ref="B28:D28"/>
    <mergeCell ref="B29:D29"/>
    <mergeCell ref="B30:D30"/>
    <mergeCell ref="B45:D45"/>
    <mergeCell ref="B46:D46"/>
    <mergeCell ref="B47:D47"/>
    <mergeCell ref="B48:D48"/>
    <mergeCell ref="B49:D49"/>
    <mergeCell ref="A1:E1"/>
    <mergeCell ref="A2:E2"/>
    <mergeCell ref="B31:D31"/>
    <mergeCell ref="A33:D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2017-05-23T15:09:37Z</cp:lastPrinted>
  <dcterms:created xsi:type="dcterms:W3CDTF">2015-10-20T09:05:20Z</dcterms:created>
  <dcterms:modified xsi:type="dcterms:W3CDTF">2018-03-27T09:34:14Z</dcterms:modified>
  <cp:category/>
  <cp:version/>
  <cp:contentType/>
  <cp:contentStatus/>
</cp:coreProperties>
</file>