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'2015'!$A$1:$F$49</definedName>
    <definedName name="_xlnm.Print_Area" localSheetId="3">'2015 (2)'!$A$1:$F$36</definedName>
    <definedName name="_xlnm.Print_Area" localSheetId="1">'2016'!$A$1:$F$35</definedName>
  </definedNames>
  <calcPr fullCalcOnLoad="1" refMode="R1C1"/>
</workbook>
</file>

<file path=xl/sharedStrings.xml><?xml version="1.0" encoding="utf-8"?>
<sst xmlns="http://schemas.openxmlformats.org/spreadsheetml/2006/main" count="349" uniqueCount="139">
  <si>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</si>
  <si>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</si>
  <si>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</si>
  <si>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</si>
  <si>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</si>
  <si>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</si>
  <si>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</si>
  <si>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</si>
  <si>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</si>
  <si>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</si>
  <si>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</si>
  <si>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</si>
  <si>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</si>
  <si>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</si>
  <si>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</si>
  <si>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</si>
  <si>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</si>
  <si>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</si>
  <si>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</si>
  <si>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</si>
  <si>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</si>
  <si>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</si>
  <si>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</si>
  <si>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</si>
  <si>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</si>
  <si>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</si>
  <si>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</si>
  <si>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</si>
  <si>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</si>
  <si>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</si>
  <si>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</si>
  <si>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</si>
  <si>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</si>
  <si>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</si>
  <si>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</si>
  <si>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</si>
  <si>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</si>
  <si>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</si>
  <si>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</si>
  <si>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</si>
  <si>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</si>
  <si>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</si>
  <si>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</si>
  <si>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</si>
  <si>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</si>
  <si>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</si>
  <si>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</si>
  <si>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</si>
  <si>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</si>
  <si>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</si>
  <si>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</si>
  <si>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</si>
  <si>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</si>
  <si>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</si>
  <si>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Персонифицированный учет МКД (за 2013 год)</t>
  </si>
  <si>
    <t>Задолженность на 01.01.2013 г</t>
  </si>
  <si>
    <t>Задолженность на 01.01.2014 г.</t>
  </si>
  <si>
    <t>Задолженность населения на 31.12.2013г., в т.ч.</t>
  </si>
  <si>
    <t xml:space="preserve">     - за декабрь 2013 года</t>
  </si>
  <si>
    <t>Экономист ООО «УК Старый город»                                                                      Боброва А.Е.</t>
  </si>
  <si>
    <t>Обслуживание ВДГО</t>
  </si>
  <si>
    <t>Уборка придомовой территории</t>
  </si>
  <si>
    <t>Снятие показаний электроэнергии</t>
  </si>
  <si>
    <t>Подготовка технической документации по кап. ремонту</t>
  </si>
  <si>
    <t>7.</t>
  </si>
  <si>
    <t>Осмотры</t>
  </si>
  <si>
    <t>Ул. Стрелковая, д.6</t>
  </si>
  <si>
    <t>В управлении ООО «УК Старый Город» - с 01.08.2012 года</t>
  </si>
  <si>
    <t>Общая площадь квартир – 727,3  м.кв.</t>
  </si>
  <si>
    <t>Остаток на 01.01.2013 года – 8735,67 (+)</t>
  </si>
  <si>
    <t xml:space="preserve">Прокладка кабеля, установка распределительной коробки </t>
  </si>
  <si>
    <t>Установка счетчика</t>
  </si>
  <si>
    <t>Ремонт электропровод (авар.)</t>
  </si>
  <si>
    <t>Осмотр электрических сетей</t>
  </si>
  <si>
    <t>Осмотр МОП</t>
  </si>
  <si>
    <r>
      <t>Ремонт силового предохранительного шкафа</t>
    </r>
    <r>
      <rPr>
        <sz val="14"/>
        <color indexed="8"/>
        <rFont val="Times New Roman"/>
        <family val="1"/>
      </rPr>
      <t xml:space="preserve"> </t>
    </r>
  </si>
  <si>
    <t xml:space="preserve">Демонтаж кабеля </t>
  </si>
  <si>
    <t xml:space="preserve">Осмотр систем водоснабжения </t>
  </si>
  <si>
    <t>Сальдо на 01.01.2014г (по начислениям) (-)</t>
  </si>
  <si>
    <t>29884,91</t>
  </si>
  <si>
    <t>Ул. Стрелковая, д. 6</t>
  </si>
  <si>
    <t>руб. (убыток)</t>
  </si>
  <si>
    <t>осмотр систем водоснабжения, водоотведения по заявке</t>
  </si>
  <si>
    <t>осмотр системы электроснабжения по заявке</t>
  </si>
  <si>
    <t>очистка водосточной системы, автовышка</t>
  </si>
  <si>
    <t>+окос</t>
  </si>
  <si>
    <t>конт.площадка</t>
  </si>
  <si>
    <t>осмотр э/сетей смена ламп</t>
  </si>
  <si>
    <t>ежемесячно</t>
  </si>
  <si>
    <t>снятие показаний прибора учета электроэнергии</t>
  </si>
  <si>
    <t>Санитарное содержание прилегающей территории, окос, вывоз КГМ</t>
  </si>
  <si>
    <t>Задолженность населения на 31.12.2015 г.</t>
  </si>
  <si>
    <t>Справочно: финансовый результат с учетом задолженности</t>
  </si>
  <si>
    <t>арс</t>
  </si>
  <si>
    <t>январь</t>
  </si>
  <si>
    <t>Услуги аварийной службы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</si>
  <si>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</si>
  <si>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</si>
  <si>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</si>
  <si>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</si>
  <si>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Сальдо на 31.12.2016 г.</t>
  </si>
  <si>
    <t>Задолженность населения на 31.12.2016 г.</t>
  </si>
  <si>
    <t>Задолженность на 01.01.2016</t>
  </si>
  <si>
    <t>Задолженность на 31.12.2016г</t>
  </si>
  <si>
    <t>Ремонт групповых щитков</t>
  </si>
  <si>
    <t>Покос</t>
  </si>
  <si>
    <t>Уборка подвала</t>
  </si>
  <si>
    <t xml:space="preserve">Ремонт штукатурки гладких фасадов по камню и бетону </t>
  </si>
  <si>
    <t>Электромонтажные работы с освещением</t>
  </si>
  <si>
    <t>Монтаж внешней водосточной сети</t>
  </si>
  <si>
    <t>КГМ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</si>
  <si>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</si>
  <si>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</si>
  <si>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</si>
  <si>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</si>
  <si>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</si>
  <si>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</si>
  <si>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</si>
  <si>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</si>
  <si>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входит</t>
  </si>
  <si>
    <t>Хол.вода на соид</t>
  </si>
  <si>
    <t>Водоотведение на соид</t>
  </si>
  <si>
    <t>Электроэнергия на соид</t>
  </si>
  <si>
    <t>ежемесячно с 01.01.2017 по 31.07.2017</t>
  </si>
  <si>
    <t>снятие показаний общедомового прибора учета э/э</t>
  </si>
  <si>
    <t>Ремонт силового предохранительного шкафа</t>
  </si>
  <si>
    <t xml:space="preserve">Обследование электрических сетей. </t>
  </si>
  <si>
    <t>Обследование электрических сетей. Смена электросчетчиков</t>
  </si>
  <si>
    <t>Ремонт автомата</t>
  </si>
  <si>
    <t>Снятие показаний с приборов учета электроэнергии</t>
  </si>
  <si>
    <t xml:space="preserve">Обследование чердачных, подвальных и лест. клеток  на предмет утечки трубопроводов. </t>
  </si>
  <si>
    <t>Изготовление металлической решетки. Установка дверных блоков</t>
  </si>
  <si>
    <t xml:space="preserve">Устройство мелких покрытий </t>
  </si>
  <si>
    <t>Разовый вывоз КГМ</t>
  </si>
  <si>
    <t>Стрижка кустов</t>
  </si>
  <si>
    <t>Аварийные работы. Нет света</t>
  </si>
  <si>
    <t>Опиловка деревьев</t>
  </si>
  <si>
    <t>Техническая инвентаризация</t>
  </si>
  <si>
    <t>Санитарное содержание прилегающей территории, окос, вывоз КГМ, стрижка кустов, опиловка деревьев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</si>
</sst>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1" fillId="33" borderId="15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1" fillId="33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4" fontId="1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7" borderId="28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2" fillId="39" borderId="28" xfId="0" applyFont="1" applyFill="1" applyBorder="1" applyAlignment="1">
      <alignment horizontal="left"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9" borderId="3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  <xf numFmtId="4" fontId="1" fillId="0" borderId="20" xfId="0" applyNumberFormat="1" applyFont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46" fillId="38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left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33" borderId="34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/>
    </xf>
    <xf numFmtId="0" fontId="46" fillId="42" borderId="10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8">
      <selection activeCell="I38" sqref="I38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10.140625" style="8" bestFit="1" customWidth="1"/>
    <col min="9" max="9" width="11.421875" style="8" customWidth="1"/>
    <col min="10" max="16384" width="9.140625" style="8" customWidth="1"/>
  </cols>
  <sheetData>
    <row r="1" spans="1:7" ht="15.75">
      <c r="A1" s="110" t="s">
        <v>111</v>
      </c>
      <c r="B1" s="110"/>
      <c r="C1" s="110"/>
      <c r="D1" s="110"/>
      <c r="E1" s="110"/>
      <c r="F1" s="110"/>
      <c r="G1" s="95"/>
    </row>
    <row r="2" spans="1:8" ht="15.75">
      <c r="A2" s="110" t="s">
        <v>80</v>
      </c>
      <c r="B2" s="110"/>
      <c r="C2" s="110"/>
      <c r="D2" s="110"/>
      <c r="E2" s="110"/>
      <c r="F2" s="110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727.3</v>
      </c>
      <c r="E5" s="16" t="s">
        <v>19</v>
      </c>
      <c r="F5" s="16"/>
    </row>
    <row r="6" ht="9" customHeight="1" collapsed="1">
      <c r="I6" s="37"/>
    </row>
    <row r="7" spans="1:6" ht="15.75">
      <c r="A7" s="13" t="s">
        <v>112</v>
      </c>
      <c r="C7" s="13"/>
      <c r="D7" s="17">
        <f>'2016'!F33</f>
        <v>-31165.449999999968</v>
      </c>
      <c r="E7" s="13" t="s">
        <v>81</v>
      </c>
      <c r="F7" s="13"/>
    </row>
    <row r="8" spans="1:6" ht="15.75">
      <c r="A8" s="13" t="s">
        <v>113</v>
      </c>
      <c r="C8" s="16"/>
      <c r="D8" s="18">
        <f>C19</f>
        <v>-97098.01000000002</v>
      </c>
      <c r="E8" s="16" t="s">
        <v>22</v>
      </c>
      <c r="F8" s="16"/>
    </row>
    <row r="9" spans="2:6" ht="15.75">
      <c r="B9" s="16"/>
      <c r="C9" s="16"/>
      <c r="D9" s="16"/>
      <c r="E9" s="16"/>
      <c r="F9" s="19" t="s">
        <v>23</v>
      </c>
    </row>
    <row r="10" spans="1:6" s="15" customFormat="1" ht="28.5" customHeight="1">
      <c r="A10" s="7" t="s">
        <v>24</v>
      </c>
      <c r="B10" s="20" t="s">
        <v>25</v>
      </c>
      <c r="C10" s="85" t="s">
        <v>114</v>
      </c>
      <c r="D10" s="85" t="s">
        <v>0</v>
      </c>
      <c r="E10" s="85" t="s">
        <v>27</v>
      </c>
      <c r="F10" s="85" t="s">
        <v>115</v>
      </c>
    </row>
    <row r="11" spans="1:9" s="24" customFormat="1" ht="30" customHeight="1">
      <c r="A11" s="7">
        <v>1</v>
      </c>
      <c r="B11" s="22" t="s">
        <v>2</v>
      </c>
      <c r="C11" s="70">
        <v>-67120.03000000001</v>
      </c>
      <c r="D11" s="68">
        <f>80864.16-54.82</f>
        <v>80809.34</v>
      </c>
      <c r="E11" s="68">
        <v>66980.69</v>
      </c>
      <c r="F11" s="68">
        <f>C11-D11+E11</f>
        <v>-80948.68</v>
      </c>
      <c r="G11" s="8" t="s">
        <v>42</v>
      </c>
      <c r="H11" s="8">
        <v>9.36</v>
      </c>
      <c r="I11" s="37">
        <f>H11*12*H23</f>
        <v>81690.336</v>
      </c>
    </row>
    <row r="12" spans="1:9" s="24" customFormat="1" ht="15.75">
      <c r="A12" s="7">
        <v>2</v>
      </c>
      <c r="B12" s="22" t="s">
        <v>3</v>
      </c>
      <c r="C12" s="70">
        <v>-6940.49</v>
      </c>
      <c r="D12" s="68">
        <v>8740.8</v>
      </c>
      <c r="E12" s="68">
        <v>7433.69</v>
      </c>
      <c r="F12" s="68">
        <f>C12-D12+E12</f>
        <v>-8247.599999999999</v>
      </c>
      <c r="G12" s="16" t="s">
        <v>43</v>
      </c>
      <c r="H12" s="8">
        <v>3.2</v>
      </c>
      <c r="I12" s="36">
        <f>H12*12*H23</f>
        <v>27928.320000000003</v>
      </c>
    </row>
    <row r="13" spans="1:9" s="24" customFormat="1" ht="29.25" customHeight="1">
      <c r="A13" s="7">
        <v>3</v>
      </c>
      <c r="B13" s="22" t="s">
        <v>44</v>
      </c>
      <c r="C13" s="70">
        <v>-3318.350000000001</v>
      </c>
      <c r="D13" s="68">
        <v>4286.76</v>
      </c>
      <c r="E13" s="68">
        <v>3645.9</v>
      </c>
      <c r="F13" s="68">
        <f>C13-D13+E13</f>
        <v>-3959.2100000000005</v>
      </c>
      <c r="G13" s="16" t="s">
        <v>53</v>
      </c>
      <c r="H13" s="8">
        <v>2.12</v>
      </c>
      <c r="I13" s="36">
        <f>H13*12*H23</f>
        <v>18502.512</v>
      </c>
    </row>
    <row r="14" spans="1:9" s="24" customFormat="1" ht="30" customHeight="1">
      <c r="A14" s="7">
        <v>4</v>
      </c>
      <c r="B14" s="22" t="s">
        <v>45</v>
      </c>
      <c r="C14" s="70">
        <v>-2063.11</v>
      </c>
      <c r="D14" s="68">
        <f>3251.22</f>
        <v>3251.22</v>
      </c>
      <c r="E14" s="68">
        <v>2343.98</v>
      </c>
      <c r="F14" s="68">
        <f>C14-D14+E14</f>
        <v>-2970.35</v>
      </c>
      <c r="G14" s="23" t="s">
        <v>110</v>
      </c>
      <c r="H14" s="23">
        <v>0.9</v>
      </c>
      <c r="I14" s="24">
        <f>H14*12*H23</f>
        <v>7854.84</v>
      </c>
    </row>
    <row r="15" spans="1:8" s="24" customFormat="1" ht="30" customHeight="1">
      <c r="A15" s="7">
        <v>5</v>
      </c>
      <c r="B15" s="22" t="s">
        <v>48</v>
      </c>
      <c r="C15" s="70">
        <v>-17656.03</v>
      </c>
      <c r="D15" s="68">
        <f>1514.75+54.82</f>
        <v>1569.57</v>
      </c>
      <c r="E15" s="68">
        <v>3258.22</v>
      </c>
      <c r="F15" s="68">
        <f>C15-D15+E15</f>
        <v>-15967.38</v>
      </c>
      <c r="G15" s="23"/>
      <c r="H15" s="23"/>
    </row>
    <row r="16" spans="1:8" s="24" customFormat="1" ht="30" customHeight="1">
      <c r="A16" s="7">
        <v>6</v>
      </c>
      <c r="B16" s="22" t="s">
        <v>120</v>
      </c>
      <c r="C16" s="136">
        <v>0</v>
      </c>
      <c r="D16" s="69">
        <f>558.1+160.7</f>
        <v>718.8</v>
      </c>
      <c r="E16" s="69">
        <v>513.97</v>
      </c>
      <c r="F16" s="68">
        <f>C16-D16+E16</f>
        <v>-204.82999999999993</v>
      </c>
      <c r="G16" s="23"/>
      <c r="H16" s="23"/>
    </row>
    <row r="17" spans="1:8" s="24" customFormat="1" ht="30" customHeight="1">
      <c r="A17" s="7">
        <v>7</v>
      </c>
      <c r="B17" s="22" t="s">
        <v>121</v>
      </c>
      <c r="C17" s="136">
        <v>0</v>
      </c>
      <c r="D17" s="69">
        <f>366.51+20.37</f>
        <v>386.88</v>
      </c>
      <c r="E17" s="69">
        <v>259.85</v>
      </c>
      <c r="F17" s="68">
        <f>C17-D17+E17</f>
        <v>-127.02999999999997</v>
      </c>
      <c r="G17" s="23"/>
      <c r="H17" s="23"/>
    </row>
    <row r="18" spans="1:8" s="24" customFormat="1" ht="30" customHeight="1">
      <c r="A18" s="7">
        <v>8</v>
      </c>
      <c r="B18" s="22" t="s">
        <v>122</v>
      </c>
      <c r="C18" s="136">
        <v>0</v>
      </c>
      <c r="D18" s="69">
        <f>19363.15-2548.8+1832.64</f>
        <v>18646.99</v>
      </c>
      <c r="E18" s="69">
        <v>13303.38</v>
      </c>
      <c r="F18" s="68">
        <f>C18-D18+E18</f>
        <v>-5343.610000000002</v>
      </c>
      <c r="G18" s="23"/>
      <c r="H18" s="23"/>
    </row>
    <row r="19" spans="1:6" ht="19.5" customHeight="1">
      <c r="A19" s="7"/>
      <c r="B19" s="22" t="s">
        <v>4</v>
      </c>
      <c r="C19" s="69">
        <f>SUM(C11:C18)</f>
        <v>-97098.01000000002</v>
      </c>
      <c r="D19" s="69">
        <f>SUM(D11:D18)</f>
        <v>118410.36000000002</v>
      </c>
      <c r="E19" s="69">
        <f>SUM(E11:E18)</f>
        <v>97739.68000000001</v>
      </c>
      <c r="F19" s="69">
        <f>SUM(F11:F18)</f>
        <v>-117768.69000000002</v>
      </c>
    </row>
    <row r="20" ht="11.25" customHeight="1">
      <c r="I20" s="135" t="s">
        <v>119</v>
      </c>
    </row>
    <row r="21" spans="1:6" ht="15.75">
      <c r="A21" s="110" t="s">
        <v>28</v>
      </c>
      <c r="B21" s="110"/>
      <c r="C21" s="110"/>
      <c r="D21" s="110"/>
      <c r="E21" s="110"/>
      <c r="F21" s="110"/>
    </row>
    <row r="22" spans="1:8" ht="15.75">
      <c r="A22" s="95"/>
      <c r="B22" s="95"/>
      <c r="C22" s="95"/>
      <c r="D22" s="95"/>
      <c r="E22" s="95"/>
      <c r="F22" s="95"/>
      <c r="H22" s="8" t="s">
        <v>29</v>
      </c>
    </row>
    <row r="23" spans="1:8" ht="33" customHeight="1">
      <c r="A23" s="85" t="s">
        <v>41</v>
      </c>
      <c r="B23" s="111" t="s">
        <v>6</v>
      </c>
      <c r="C23" s="111"/>
      <c r="D23" s="111"/>
      <c r="E23" s="111"/>
      <c r="F23" s="86" t="s">
        <v>17</v>
      </c>
      <c r="G23" s="26"/>
      <c r="H23" s="8">
        <f>D5</f>
        <v>727.3</v>
      </c>
    </row>
    <row r="24" spans="1:9" ht="18" customHeight="1">
      <c r="A24" s="85">
        <v>1</v>
      </c>
      <c r="B24" s="171" t="s">
        <v>8</v>
      </c>
      <c r="C24" s="171"/>
      <c r="D24" s="171"/>
      <c r="E24" s="171"/>
      <c r="F24" s="9">
        <f>I12</f>
        <v>27928.320000000003</v>
      </c>
      <c r="G24" s="16"/>
      <c r="H24" s="8" t="s">
        <v>30</v>
      </c>
      <c r="I24" s="20" t="s">
        <v>31</v>
      </c>
    </row>
    <row r="25" spans="1:9" ht="18" customHeight="1">
      <c r="A25" s="85">
        <v>2</v>
      </c>
      <c r="B25" s="171" t="s">
        <v>45</v>
      </c>
      <c r="C25" s="171"/>
      <c r="D25" s="171"/>
      <c r="E25" s="171"/>
      <c r="F25" s="9">
        <f>D14</f>
        <v>3251.22</v>
      </c>
      <c r="G25" s="16"/>
      <c r="I25" s="20">
        <v>2174</v>
      </c>
    </row>
    <row r="26" spans="1:9" ht="32.25" customHeight="1">
      <c r="A26" s="85">
        <v>3</v>
      </c>
      <c r="B26" s="171" t="s">
        <v>138</v>
      </c>
      <c r="C26" s="171"/>
      <c r="D26" s="171"/>
      <c r="E26" s="171"/>
      <c r="F26" s="9">
        <f>I14+I13+F66+F62</f>
        <v>41787.352</v>
      </c>
      <c r="G26" s="84"/>
      <c r="I26" s="20">
        <f>I25*12</f>
        <v>26088</v>
      </c>
    </row>
    <row r="27" spans="1:7" ht="18" customHeight="1">
      <c r="A27" s="85">
        <v>4</v>
      </c>
      <c r="B27" s="171" t="s">
        <v>12</v>
      </c>
      <c r="C27" s="171"/>
      <c r="D27" s="171"/>
      <c r="E27" s="171"/>
      <c r="F27" s="9">
        <f>F28+F29+F30</f>
        <v>27129</v>
      </c>
      <c r="G27" s="16"/>
    </row>
    <row r="28" spans="1:7" ht="16.5" customHeight="1">
      <c r="A28" s="85" t="s">
        <v>13</v>
      </c>
      <c r="B28" s="171" t="s">
        <v>33</v>
      </c>
      <c r="C28" s="171"/>
      <c r="D28" s="171"/>
      <c r="E28" s="171"/>
      <c r="F28" s="9">
        <f>F55</f>
        <v>654</v>
      </c>
      <c r="G28" s="16"/>
    </row>
    <row r="29" spans="1:7" ht="16.5" customHeight="1">
      <c r="A29" s="85" t="s">
        <v>13</v>
      </c>
      <c r="B29" s="171" t="s">
        <v>34</v>
      </c>
      <c r="C29" s="171"/>
      <c r="D29" s="171"/>
      <c r="E29" s="171"/>
      <c r="F29" s="9">
        <f>F46+F47+F48+F49+F50+F51+F52+F53+F54</f>
        <v>12157</v>
      </c>
      <c r="G29" s="16"/>
    </row>
    <row r="30" spans="1:8" ht="16.5" customHeight="1">
      <c r="A30" s="85" t="s">
        <v>13</v>
      </c>
      <c r="B30" s="171" t="s">
        <v>35</v>
      </c>
      <c r="C30" s="171"/>
      <c r="D30" s="171"/>
      <c r="E30" s="171"/>
      <c r="F30" s="9">
        <f>F56+F57</f>
        <v>14318</v>
      </c>
      <c r="G30" s="16"/>
      <c r="H30" s="36"/>
    </row>
    <row r="31" spans="1:7" ht="17.25" customHeight="1">
      <c r="A31" s="85">
        <v>5</v>
      </c>
      <c r="B31" s="172" t="s">
        <v>95</v>
      </c>
      <c r="C31" s="172"/>
      <c r="D31" s="172"/>
      <c r="E31" s="172"/>
      <c r="F31" s="9">
        <f>F63+F64+F65</f>
        <v>2692</v>
      </c>
      <c r="G31" s="16"/>
    </row>
    <row r="32" spans="1:7" ht="17.25" customHeight="1">
      <c r="A32" s="85">
        <v>6</v>
      </c>
      <c r="B32" s="172" t="s">
        <v>48</v>
      </c>
      <c r="C32" s="172"/>
      <c r="D32" s="172"/>
      <c r="E32" s="172"/>
      <c r="F32" s="9">
        <f>D15</f>
        <v>1569.57</v>
      </c>
      <c r="G32" s="16"/>
    </row>
    <row r="33" spans="1:7" ht="17.25" customHeight="1">
      <c r="A33" s="85">
        <v>7</v>
      </c>
      <c r="B33" s="172" t="s">
        <v>52</v>
      </c>
      <c r="C33" s="172"/>
      <c r="D33" s="172"/>
      <c r="E33" s="172"/>
      <c r="F33" s="9">
        <f>D12+D13</f>
        <v>13027.56</v>
      </c>
      <c r="G33" s="16"/>
    </row>
    <row r="34" spans="1:7" ht="17.25" customHeight="1">
      <c r="A34" s="85">
        <v>8</v>
      </c>
      <c r="B34" s="172" t="s">
        <v>137</v>
      </c>
      <c r="C34" s="172"/>
      <c r="D34" s="172"/>
      <c r="E34" s="172"/>
      <c r="F34" s="9">
        <f>F67</f>
        <v>5266.6</v>
      </c>
      <c r="G34" s="16"/>
    </row>
    <row r="35" spans="1:7" ht="17.25" customHeight="1">
      <c r="A35" s="85">
        <v>9</v>
      </c>
      <c r="B35" s="172" t="s">
        <v>120</v>
      </c>
      <c r="C35" s="172"/>
      <c r="D35" s="172"/>
      <c r="E35" s="172"/>
      <c r="F35" s="9">
        <f>D16</f>
        <v>718.8</v>
      </c>
      <c r="G35" s="16"/>
    </row>
    <row r="36" spans="1:7" ht="17.25" customHeight="1">
      <c r="A36" s="85">
        <v>10</v>
      </c>
      <c r="B36" s="172" t="s">
        <v>121</v>
      </c>
      <c r="C36" s="172"/>
      <c r="D36" s="172"/>
      <c r="E36" s="172"/>
      <c r="F36" s="9">
        <f>D17</f>
        <v>386.88</v>
      </c>
      <c r="G36" s="16"/>
    </row>
    <row r="37" spans="1:7" ht="17.25" customHeight="1">
      <c r="A37" s="85">
        <v>11</v>
      </c>
      <c r="B37" s="172" t="s">
        <v>122</v>
      </c>
      <c r="C37" s="172"/>
      <c r="D37" s="172"/>
      <c r="E37" s="172"/>
      <c r="F37" s="9">
        <f>D18</f>
        <v>18646.99</v>
      </c>
      <c r="G37" s="16"/>
    </row>
    <row r="38" spans="1:7" s="32" customFormat="1" ht="21" customHeight="1">
      <c r="A38" s="96"/>
      <c r="B38" s="173" t="s">
        <v>14</v>
      </c>
      <c r="C38" s="173"/>
      <c r="D38" s="173"/>
      <c r="E38" s="173"/>
      <c r="F38" s="34">
        <f>F24+F25+F26+F27+F33+F32+F31+F34+F35+F36+F37</f>
        <v>142404.29200000002</v>
      </c>
      <c r="G38" s="13"/>
    </row>
    <row r="40" spans="1:6" ht="18" customHeight="1">
      <c r="A40" s="103" t="s">
        <v>116</v>
      </c>
      <c r="B40" s="104"/>
      <c r="C40" s="104"/>
      <c r="D40" s="104"/>
      <c r="E40" s="105"/>
      <c r="F40" s="6">
        <f>D7+D19-F38</f>
        <v>-55159.38199999997</v>
      </c>
    </row>
    <row r="41" spans="1:6" ht="20.25" customHeight="1">
      <c r="A41" s="103" t="s">
        <v>117</v>
      </c>
      <c r="B41" s="104"/>
      <c r="C41" s="104"/>
      <c r="D41" s="104"/>
      <c r="E41" s="105"/>
      <c r="F41" s="6">
        <f>F19</f>
        <v>-117768.69000000002</v>
      </c>
    </row>
    <row r="42" spans="1:6" ht="15.75" outlineLevel="1">
      <c r="A42" s="78" t="s">
        <v>92</v>
      </c>
      <c r="B42" s="78"/>
      <c r="C42" s="78"/>
      <c r="D42" s="78"/>
      <c r="E42" s="78"/>
      <c r="F42" s="6">
        <f>F40+F41</f>
        <v>-172928.072</v>
      </c>
    </row>
    <row r="43" ht="11.25" customHeight="1"/>
    <row r="45" spans="1:6" ht="15.75">
      <c r="A45" s="33" t="s">
        <v>24</v>
      </c>
      <c r="B45" s="33" t="s">
        <v>16</v>
      </c>
      <c r="C45" s="137" t="s">
        <v>36</v>
      </c>
      <c r="D45" s="138"/>
      <c r="E45" s="139"/>
      <c r="F45" s="140" t="s">
        <v>37</v>
      </c>
    </row>
    <row r="46" spans="1:6" s="76" customFormat="1" ht="27" customHeight="1">
      <c r="A46" s="140"/>
      <c r="B46" s="141" t="s">
        <v>123</v>
      </c>
      <c r="C46" s="142" t="s">
        <v>124</v>
      </c>
      <c r="D46" s="143"/>
      <c r="E46" s="144"/>
      <c r="F46" s="145">
        <f>170*7</f>
        <v>1190</v>
      </c>
    </row>
    <row r="47" spans="1:6" ht="15.75">
      <c r="A47" s="146"/>
      <c r="B47" s="147">
        <v>42755</v>
      </c>
      <c r="C47" s="142" t="s">
        <v>125</v>
      </c>
      <c r="D47" s="143"/>
      <c r="E47" s="144"/>
      <c r="F47" s="145">
        <v>6179</v>
      </c>
    </row>
    <row r="48" spans="1:6" ht="15.75">
      <c r="A48" s="140"/>
      <c r="B48" s="147">
        <v>42755</v>
      </c>
      <c r="C48" s="142" t="s">
        <v>126</v>
      </c>
      <c r="D48" s="143"/>
      <c r="E48" s="144"/>
      <c r="F48" s="145">
        <v>850</v>
      </c>
    </row>
    <row r="49" spans="1:6" ht="15.75">
      <c r="A49" s="140"/>
      <c r="B49" s="147">
        <v>42853</v>
      </c>
      <c r="C49" s="142" t="s">
        <v>127</v>
      </c>
      <c r="D49" s="143"/>
      <c r="E49" s="144"/>
      <c r="F49" s="145">
        <v>749</v>
      </c>
    </row>
    <row r="50" spans="1:6" ht="15.75">
      <c r="A50" s="140"/>
      <c r="B50" s="147">
        <v>42874</v>
      </c>
      <c r="C50" s="142" t="s">
        <v>126</v>
      </c>
      <c r="D50" s="143"/>
      <c r="E50" s="144"/>
      <c r="F50" s="145">
        <v>850</v>
      </c>
    </row>
    <row r="51" spans="1:6" ht="29.25" customHeight="1">
      <c r="A51" s="140"/>
      <c r="B51" s="147">
        <v>42902</v>
      </c>
      <c r="C51" s="142" t="s">
        <v>126</v>
      </c>
      <c r="D51" s="143"/>
      <c r="E51" s="144"/>
      <c r="F51" s="145">
        <v>850</v>
      </c>
    </row>
    <row r="52" spans="1:6" ht="15.75">
      <c r="A52" s="140"/>
      <c r="B52" s="147">
        <v>43025</v>
      </c>
      <c r="C52" s="142" t="s">
        <v>128</v>
      </c>
      <c r="D52" s="143"/>
      <c r="E52" s="144"/>
      <c r="F52" s="145">
        <v>1119</v>
      </c>
    </row>
    <row r="53" spans="1:6" ht="15.75">
      <c r="A53" s="140"/>
      <c r="B53" s="147">
        <v>43069</v>
      </c>
      <c r="C53" s="142" t="s">
        <v>129</v>
      </c>
      <c r="D53" s="143"/>
      <c r="E53" s="144"/>
      <c r="F53" s="145">
        <v>275</v>
      </c>
    </row>
    <row r="54" spans="1:6" s="32" customFormat="1" ht="15.75">
      <c r="A54" s="140"/>
      <c r="B54" s="147">
        <v>43098</v>
      </c>
      <c r="C54" s="142" t="s">
        <v>129</v>
      </c>
      <c r="D54" s="143"/>
      <c r="E54" s="144"/>
      <c r="F54" s="145">
        <v>95</v>
      </c>
    </row>
    <row r="55" spans="1:6" ht="15.75">
      <c r="A55" s="140"/>
      <c r="B55" s="147">
        <v>42899</v>
      </c>
      <c r="C55" s="142" t="s">
        <v>130</v>
      </c>
      <c r="D55" s="143"/>
      <c r="E55" s="144"/>
      <c r="F55" s="151">
        <v>654</v>
      </c>
    </row>
    <row r="56" spans="1:6" ht="15.75">
      <c r="A56" s="140"/>
      <c r="B56" s="147">
        <v>42839</v>
      </c>
      <c r="C56" s="142" t="s">
        <v>131</v>
      </c>
      <c r="D56" s="143"/>
      <c r="E56" s="144"/>
      <c r="F56" s="152">
        <v>9986</v>
      </c>
    </row>
    <row r="57" spans="1:6" ht="15.75">
      <c r="A57" s="140"/>
      <c r="B57" s="147">
        <v>43052</v>
      </c>
      <c r="C57" s="142" t="s">
        <v>132</v>
      </c>
      <c r="D57" s="143"/>
      <c r="E57" s="144"/>
      <c r="F57" s="152">
        <v>4332</v>
      </c>
    </row>
    <row r="58" spans="1:6" ht="15.75">
      <c r="A58" s="140"/>
      <c r="B58" s="147">
        <v>43069</v>
      </c>
      <c r="C58" s="142" t="s">
        <v>133</v>
      </c>
      <c r="D58" s="143"/>
      <c r="E58" s="144"/>
      <c r="F58" s="146">
        <v>2000</v>
      </c>
    </row>
    <row r="59" spans="1:6" ht="15.75">
      <c r="A59" s="140"/>
      <c r="B59" s="147">
        <v>42886</v>
      </c>
      <c r="C59" s="153" t="s">
        <v>105</v>
      </c>
      <c r="D59" s="154"/>
      <c r="E59" s="155"/>
      <c r="F59" s="146">
        <v>119</v>
      </c>
    </row>
    <row r="60" spans="1:6" ht="15.75">
      <c r="A60" s="140"/>
      <c r="B60" s="147">
        <v>42916</v>
      </c>
      <c r="C60" s="153" t="s">
        <v>105</v>
      </c>
      <c r="D60" s="154"/>
      <c r="E60" s="155"/>
      <c r="F60" s="146">
        <v>141</v>
      </c>
    </row>
    <row r="61" spans="1:6" ht="15.75">
      <c r="A61" s="140"/>
      <c r="B61" s="147">
        <v>42978</v>
      </c>
      <c r="C61" s="153" t="s">
        <v>105</v>
      </c>
      <c r="D61" s="154"/>
      <c r="E61" s="155"/>
      <c r="F61" s="146">
        <v>119</v>
      </c>
    </row>
    <row r="62" spans="1:6" ht="15.75">
      <c r="A62" s="140"/>
      <c r="B62" s="147">
        <v>42916</v>
      </c>
      <c r="C62" s="148" t="s">
        <v>134</v>
      </c>
      <c r="D62" s="149"/>
      <c r="E62" s="150"/>
      <c r="F62" s="170">
        <v>1630</v>
      </c>
    </row>
    <row r="63" spans="1:6" ht="15.75">
      <c r="A63" s="140"/>
      <c r="B63" s="147">
        <v>43023</v>
      </c>
      <c r="C63" s="166" t="s">
        <v>135</v>
      </c>
      <c r="D63" s="167"/>
      <c r="E63" s="168"/>
      <c r="F63" s="169">
        <v>690</v>
      </c>
    </row>
    <row r="64" spans="1:6" ht="15.75">
      <c r="A64" s="140"/>
      <c r="B64" s="147">
        <v>43023</v>
      </c>
      <c r="C64" s="166" t="s">
        <v>135</v>
      </c>
      <c r="D64" s="167"/>
      <c r="E64" s="168"/>
      <c r="F64" s="169">
        <v>966</v>
      </c>
    </row>
    <row r="65" spans="1:6" ht="15.75">
      <c r="A65" s="140"/>
      <c r="B65" s="147">
        <v>43065</v>
      </c>
      <c r="C65" s="166" t="s">
        <v>135</v>
      </c>
      <c r="D65" s="167"/>
      <c r="E65" s="168"/>
      <c r="F65" s="169">
        <v>1036</v>
      </c>
    </row>
    <row r="66" spans="1:6" ht="15.75">
      <c r="A66" s="140"/>
      <c r="B66" s="147">
        <v>43069</v>
      </c>
      <c r="C66" s="166" t="s">
        <v>136</v>
      </c>
      <c r="D66" s="167"/>
      <c r="E66" s="168"/>
      <c r="F66" s="170">
        <v>13800</v>
      </c>
    </row>
    <row r="67" spans="1:6" ht="15.75">
      <c r="A67" s="140"/>
      <c r="B67" s="147">
        <v>43061</v>
      </c>
      <c r="C67" s="166" t="s">
        <v>137</v>
      </c>
      <c r="D67" s="167"/>
      <c r="E67" s="168"/>
      <c r="F67" s="146">
        <v>5266.6</v>
      </c>
    </row>
    <row r="68" spans="1:6" ht="15.75">
      <c r="A68" s="140"/>
      <c r="B68" s="146"/>
      <c r="C68" s="148"/>
      <c r="D68" s="149"/>
      <c r="E68" s="150"/>
      <c r="F68" s="146"/>
    </row>
    <row r="69" spans="1:6" ht="15.75">
      <c r="A69" s="156"/>
      <c r="B69" s="157"/>
      <c r="C69" s="158"/>
      <c r="D69" s="159"/>
      <c r="E69" s="160"/>
      <c r="F69" s="161"/>
    </row>
    <row r="70" spans="1:6" ht="15.75">
      <c r="A70" s="162" t="s">
        <v>38</v>
      </c>
      <c r="B70" s="162"/>
      <c r="C70" s="162"/>
      <c r="D70" s="162"/>
      <c r="E70" s="162"/>
      <c r="F70" s="163">
        <f>SUM(F46:F69)</f>
        <v>52896.6</v>
      </c>
    </row>
    <row r="71" spans="1:6" ht="15.75">
      <c r="A71" s="164"/>
      <c r="B71" s="164"/>
      <c r="C71" s="164"/>
      <c r="D71" s="164"/>
      <c r="E71" s="164"/>
      <c r="F71" s="165"/>
    </row>
    <row r="72" spans="1:6" ht="15.75">
      <c r="A72" s="164"/>
      <c r="B72" s="164"/>
      <c r="C72" s="164"/>
      <c r="D72" s="164"/>
      <c r="E72" s="164"/>
      <c r="F72" s="165"/>
    </row>
  </sheetData>
  <sheetProtection/>
  <mergeCells count="42">
    <mergeCell ref="C66:E66"/>
    <mergeCell ref="C67:E67"/>
    <mergeCell ref="B34:E34"/>
    <mergeCell ref="A70:E70"/>
    <mergeCell ref="C63:E63"/>
    <mergeCell ref="C64:E64"/>
    <mergeCell ref="C65:E65"/>
    <mergeCell ref="C54:E54"/>
    <mergeCell ref="C55:E55"/>
    <mergeCell ref="C56:E56"/>
    <mergeCell ref="C57:E57"/>
    <mergeCell ref="C58:E58"/>
    <mergeCell ref="C69:E69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8:E38"/>
    <mergeCell ref="A40:E40"/>
    <mergeCell ref="A41:E41"/>
    <mergeCell ref="C45:E45"/>
    <mergeCell ref="B35:E35"/>
    <mergeCell ref="B36:E36"/>
    <mergeCell ref="B37:E37"/>
    <mergeCell ref="C51:E51"/>
    <mergeCell ref="C52:E52"/>
    <mergeCell ref="C53:E53"/>
    <mergeCell ref="C46:E46"/>
    <mergeCell ref="C47:E47"/>
    <mergeCell ref="C48:E48"/>
    <mergeCell ref="C49:E49"/>
    <mergeCell ref="C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view="pageBreakPreview" zoomScaleSheetLayoutView="100" zoomScalePageLayoutView="0" workbookViewId="0" topLeftCell="A31">
      <selection activeCell="F24" sqref="F24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6384" width="9.140625" style="8" customWidth="1"/>
  </cols>
  <sheetData>
    <row r="1" spans="1:7" ht="15.75">
      <c r="A1" s="110" t="s">
        <v>97</v>
      </c>
      <c r="B1" s="110"/>
      <c r="C1" s="110"/>
      <c r="D1" s="110"/>
      <c r="E1" s="110"/>
      <c r="F1" s="110"/>
      <c r="G1" s="80"/>
    </row>
    <row r="2" spans="1:8" ht="15.75">
      <c r="A2" s="110" t="s">
        <v>80</v>
      </c>
      <c r="B2" s="110"/>
      <c r="C2" s="110"/>
      <c r="D2" s="110"/>
      <c r="E2" s="110"/>
      <c r="F2" s="110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727.3</v>
      </c>
      <c r="E5" s="16" t="s">
        <v>19</v>
      </c>
      <c r="F5" s="16"/>
    </row>
    <row r="6" ht="9" customHeight="1" collapsed="1">
      <c r="I6" s="37"/>
    </row>
    <row r="7" spans="1:6" ht="15.75">
      <c r="A7" s="13" t="s">
        <v>98</v>
      </c>
      <c r="C7" s="13"/>
      <c r="D7" s="17">
        <f>'2015'!F33</f>
        <v>-29798.93799999998</v>
      </c>
      <c r="E7" s="13" t="s">
        <v>81</v>
      </c>
      <c r="F7" s="13"/>
    </row>
    <row r="8" spans="1:6" ht="15.75">
      <c r="A8" s="13" t="s">
        <v>99</v>
      </c>
      <c r="C8" s="16"/>
      <c r="D8" s="18">
        <f>C16</f>
        <v>-89659.98</v>
      </c>
      <c r="E8" s="16" t="s">
        <v>22</v>
      </c>
      <c r="F8" s="16"/>
    </row>
    <row r="9" spans="2:6" ht="15.75">
      <c r="B9" s="16"/>
      <c r="C9" s="16"/>
      <c r="D9" s="16"/>
      <c r="E9" s="16"/>
      <c r="F9" s="19" t="s">
        <v>23</v>
      </c>
    </row>
    <row r="10" spans="1:6" s="15" customFormat="1" ht="28.5" customHeight="1">
      <c r="A10" s="7" t="s">
        <v>24</v>
      </c>
      <c r="B10" s="20" t="s">
        <v>25</v>
      </c>
      <c r="C10" s="21" t="s">
        <v>102</v>
      </c>
      <c r="D10" s="21" t="s">
        <v>0</v>
      </c>
      <c r="E10" s="21" t="s">
        <v>27</v>
      </c>
      <c r="F10" s="21" t="s">
        <v>103</v>
      </c>
    </row>
    <row r="11" spans="1:9" s="24" customFormat="1" ht="30" customHeight="1">
      <c r="A11" s="7">
        <v>1</v>
      </c>
      <c r="B11" s="22" t="s">
        <v>2</v>
      </c>
      <c r="C11" s="70">
        <f>'2015'!F11</f>
        <v>-60851.409999999996</v>
      </c>
      <c r="D11" s="68">
        <v>80864.16</v>
      </c>
      <c r="E11" s="68">
        <v>74595.54</v>
      </c>
      <c r="F11" s="68">
        <f>C11-D11+E11</f>
        <v>-67120.03000000001</v>
      </c>
      <c r="G11" s="8" t="s">
        <v>42</v>
      </c>
      <c r="H11" s="8">
        <v>9.36</v>
      </c>
      <c r="I11" s="37">
        <f>H11*12*H20</f>
        <v>81690.336</v>
      </c>
    </row>
    <row r="12" spans="1:9" s="24" customFormat="1" ht="15.75">
      <c r="A12" s="7">
        <v>2</v>
      </c>
      <c r="B12" s="22" t="s">
        <v>3</v>
      </c>
      <c r="C12" s="70">
        <f>'2015'!F12</f>
        <v>-6487.99</v>
      </c>
      <c r="D12" s="68">
        <v>8740.8</v>
      </c>
      <c r="E12" s="68">
        <v>8288.3</v>
      </c>
      <c r="F12" s="68">
        <f>C12-D12+E12</f>
        <v>-6940.49</v>
      </c>
      <c r="G12" s="16" t="s">
        <v>43</v>
      </c>
      <c r="H12" s="8">
        <v>3.2</v>
      </c>
      <c r="I12" s="36">
        <f>H12*12*H20</f>
        <v>27928.320000000003</v>
      </c>
    </row>
    <row r="13" spans="1:9" s="24" customFormat="1" ht="29.25" customHeight="1">
      <c r="A13" s="7">
        <v>3</v>
      </c>
      <c r="B13" s="22" t="s">
        <v>44</v>
      </c>
      <c r="C13" s="70">
        <f>'2015'!F13</f>
        <v>-3094.2000000000007</v>
      </c>
      <c r="D13" s="68">
        <v>4286.76</v>
      </c>
      <c r="E13" s="68">
        <v>4062.61</v>
      </c>
      <c r="F13" s="68">
        <f>C13-D13+E13</f>
        <v>-3318.350000000001</v>
      </c>
      <c r="G13" s="16" t="s">
        <v>53</v>
      </c>
      <c r="H13" s="8">
        <v>2.12</v>
      </c>
      <c r="I13" s="36">
        <f>H13*12*H20</f>
        <v>18502.512</v>
      </c>
    </row>
    <row r="14" spans="1:9" s="24" customFormat="1" ht="30" customHeight="1">
      <c r="A14" s="7">
        <v>4</v>
      </c>
      <c r="B14" s="22" t="s">
        <v>45</v>
      </c>
      <c r="C14" s="70">
        <f>'2015'!F14</f>
        <v>-1865.97</v>
      </c>
      <c r="D14" s="68">
        <v>2269.32</v>
      </c>
      <c r="E14" s="68">
        <v>2072.18</v>
      </c>
      <c r="F14" s="68">
        <f>C14-D14+E14</f>
        <v>-2063.11</v>
      </c>
      <c r="G14" s="23" t="s">
        <v>110</v>
      </c>
      <c r="H14" s="23">
        <v>0.9</v>
      </c>
      <c r="I14" s="24">
        <f>H14*12*H20</f>
        <v>7854.84</v>
      </c>
    </row>
    <row r="15" spans="1:8" s="24" customFormat="1" ht="30" customHeight="1">
      <c r="A15" s="7">
        <v>5</v>
      </c>
      <c r="B15" s="22" t="s">
        <v>48</v>
      </c>
      <c r="C15" s="70">
        <f>'2015'!F15</f>
        <v>-17360.41</v>
      </c>
      <c r="D15" s="68">
        <v>17234.95</v>
      </c>
      <c r="E15" s="68">
        <v>16939.33</v>
      </c>
      <c r="F15" s="68">
        <f>C15-D15+E15</f>
        <v>-17656.03</v>
      </c>
      <c r="G15" s="23"/>
      <c r="H15" s="23"/>
    </row>
    <row r="16" spans="1:6" ht="19.5" customHeight="1">
      <c r="A16" s="7"/>
      <c r="B16" s="22" t="s">
        <v>4</v>
      </c>
      <c r="C16" s="69">
        <f>SUM(C11:C15)</f>
        <v>-89659.98</v>
      </c>
      <c r="D16" s="69">
        <f>SUM(D11:D15)</f>
        <v>113395.99</v>
      </c>
      <c r="E16" s="69">
        <f>SUM(E11:E15)</f>
        <v>105957.95999999999</v>
      </c>
      <c r="F16" s="69">
        <f>SUM(F11:F15)</f>
        <v>-97098.01000000002</v>
      </c>
    </row>
    <row r="17" ht="11.25" customHeight="1"/>
    <row r="18" spans="1:6" ht="15.75">
      <c r="A18" s="110" t="s">
        <v>28</v>
      </c>
      <c r="B18" s="110"/>
      <c r="C18" s="110"/>
      <c r="D18" s="110"/>
      <c r="E18" s="110"/>
      <c r="F18" s="110"/>
    </row>
    <row r="19" spans="1:8" ht="15.75">
      <c r="A19" s="80"/>
      <c r="B19" s="80"/>
      <c r="C19" s="80"/>
      <c r="D19" s="80"/>
      <c r="E19" s="80"/>
      <c r="F19" s="80"/>
      <c r="H19" s="8" t="s">
        <v>29</v>
      </c>
    </row>
    <row r="20" spans="1:8" ht="33" customHeight="1">
      <c r="A20" s="85" t="s">
        <v>41</v>
      </c>
      <c r="B20" s="111" t="s">
        <v>6</v>
      </c>
      <c r="C20" s="111"/>
      <c r="D20" s="111"/>
      <c r="E20" s="111"/>
      <c r="F20" s="86" t="s">
        <v>17</v>
      </c>
      <c r="G20" s="26"/>
      <c r="H20" s="8">
        <f>D5</f>
        <v>727.3</v>
      </c>
    </row>
    <row r="21" spans="1:9" ht="18" customHeight="1">
      <c r="A21" s="87">
        <v>1</v>
      </c>
      <c r="B21" s="112" t="s">
        <v>8</v>
      </c>
      <c r="C21" s="112"/>
      <c r="D21" s="112"/>
      <c r="E21" s="112"/>
      <c r="F21" s="88">
        <f>I12</f>
        <v>27928.320000000003</v>
      </c>
      <c r="G21" s="16"/>
      <c r="H21" s="8" t="s">
        <v>30</v>
      </c>
      <c r="I21" s="20" t="s">
        <v>31</v>
      </c>
    </row>
    <row r="22" spans="1:9" ht="18" customHeight="1">
      <c r="A22" s="89">
        <v>2</v>
      </c>
      <c r="B22" s="109" t="s">
        <v>45</v>
      </c>
      <c r="C22" s="109"/>
      <c r="D22" s="109"/>
      <c r="E22" s="109"/>
      <c r="F22" s="90">
        <f>D14</f>
        <v>2269.32</v>
      </c>
      <c r="G22" s="16"/>
      <c r="I22" s="20">
        <v>2174</v>
      </c>
    </row>
    <row r="23" spans="1:9" ht="32.25" customHeight="1">
      <c r="A23" s="89">
        <v>3</v>
      </c>
      <c r="B23" s="109" t="s">
        <v>90</v>
      </c>
      <c r="C23" s="109"/>
      <c r="D23" s="109"/>
      <c r="E23" s="109"/>
      <c r="F23" s="90">
        <f>I13+I14</f>
        <v>26357.352</v>
      </c>
      <c r="G23" s="84" t="s">
        <v>85</v>
      </c>
      <c r="H23" s="8">
        <f>F41+F42+F44</f>
        <v>318</v>
      </c>
      <c r="I23" s="20">
        <f>I22*12</f>
        <v>26088</v>
      </c>
    </row>
    <row r="24" spans="1:7" ht="18" customHeight="1">
      <c r="A24" s="89">
        <v>4</v>
      </c>
      <c r="B24" s="109" t="s">
        <v>12</v>
      </c>
      <c r="C24" s="109"/>
      <c r="D24" s="109"/>
      <c r="E24" s="109"/>
      <c r="F24" s="90">
        <f>F25+F26+F27</f>
        <v>27945</v>
      </c>
      <c r="G24" s="16"/>
    </row>
    <row r="25" spans="1:7" ht="16.5" customHeight="1">
      <c r="A25" s="89" t="s">
        <v>13</v>
      </c>
      <c r="B25" s="109" t="s">
        <v>33</v>
      </c>
      <c r="C25" s="109"/>
      <c r="D25" s="109"/>
      <c r="E25" s="109"/>
      <c r="F25" s="90">
        <v>0</v>
      </c>
      <c r="G25" s="16"/>
    </row>
    <row r="26" spans="1:7" ht="16.5" customHeight="1">
      <c r="A26" s="89" t="s">
        <v>13</v>
      </c>
      <c r="B26" s="109" t="s">
        <v>34</v>
      </c>
      <c r="C26" s="109"/>
      <c r="D26" s="109"/>
      <c r="E26" s="109"/>
      <c r="F26" s="90">
        <f>F39+F40+F46</f>
        <v>6763</v>
      </c>
      <c r="G26" s="16"/>
    </row>
    <row r="27" spans="1:7" ht="16.5" customHeight="1">
      <c r="A27" s="89" t="s">
        <v>13</v>
      </c>
      <c r="B27" s="109" t="s">
        <v>35</v>
      </c>
      <c r="C27" s="109"/>
      <c r="D27" s="109"/>
      <c r="E27" s="109"/>
      <c r="F27" s="90">
        <f>F43+F45+F47</f>
        <v>21182</v>
      </c>
      <c r="G27" s="16"/>
    </row>
    <row r="28" spans="1:7" ht="17.25" customHeight="1">
      <c r="A28" s="89">
        <v>5</v>
      </c>
      <c r="B28" s="101" t="s">
        <v>95</v>
      </c>
      <c r="C28" s="101"/>
      <c r="D28" s="101"/>
      <c r="E28" s="101"/>
      <c r="F28" s="90">
        <f>I27</f>
        <v>0</v>
      </c>
      <c r="G28" s="16"/>
    </row>
    <row r="29" spans="1:7" ht="17.25" customHeight="1">
      <c r="A29" s="89">
        <v>6</v>
      </c>
      <c r="B29" s="101" t="s">
        <v>48</v>
      </c>
      <c r="C29" s="101"/>
      <c r="D29" s="101"/>
      <c r="E29" s="101"/>
      <c r="F29" s="90">
        <f>D15</f>
        <v>17234.95</v>
      </c>
      <c r="G29" s="16"/>
    </row>
    <row r="30" spans="1:7" ht="17.25" customHeight="1">
      <c r="A30" s="89">
        <v>7</v>
      </c>
      <c r="B30" s="101" t="s">
        <v>52</v>
      </c>
      <c r="C30" s="101"/>
      <c r="D30" s="101"/>
      <c r="E30" s="101"/>
      <c r="F30" s="90">
        <f>D12+D13</f>
        <v>13027.56</v>
      </c>
      <c r="G30" s="16"/>
    </row>
    <row r="31" spans="1:7" s="32" customFormat="1" ht="21" customHeight="1">
      <c r="A31" s="91"/>
      <c r="B31" s="102" t="s">
        <v>14</v>
      </c>
      <c r="C31" s="102"/>
      <c r="D31" s="102"/>
      <c r="E31" s="102"/>
      <c r="F31" s="92">
        <f>F21+F22+F23+F24+F30+F29+F28</f>
        <v>114762.502</v>
      </c>
      <c r="G31" s="13"/>
    </row>
    <row r="33" spans="1:6" ht="18" customHeight="1">
      <c r="A33" s="103" t="s">
        <v>100</v>
      </c>
      <c r="B33" s="104"/>
      <c r="C33" s="104"/>
      <c r="D33" s="104"/>
      <c r="E33" s="105"/>
      <c r="F33" s="6">
        <f>D7+D16-F31</f>
        <v>-31165.449999999968</v>
      </c>
    </row>
    <row r="34" spans="1:6" ht="20.25" customHeight="1">
      <c r="A34" s="103" t="s">
        <v>101</v>
      </c>
      <c r="B34" s="104"/>
      <c r="C34" s="104"/>
      <c r="D34" s="104"/>
      <c r="E34" s="105"/>
      <c r="F34" s="6">
        <f>F16</f>
        <v>-97098.01000000002</v>
      </c>
    </row>
    <row r="35" spans="1:6" ht="15.75" outlineLevel="1">
      <c r="A35" s="78" t="s">
        <v>92</v>
      </c>
      <c r="B35" s="78"/>
      <c r="C35" s="78"/>
      <c r="D35" s="78"/>
      <c r="E35" s="78"/>
      <c r="F35" s="6">
        <f>F33+F34</f>
        <v>-128263.45999999999</v>
      </c>
    </row>
    <row r="36" ht="11.25" customHeight="1"/>
    <row r="38" spans="1:6" ht="15.75">
      <c r="A38" s="33" t="s">
        <v>24</v>
      </c>
      <c r="B38" s="33" t="s">
        <v>16</v>
      </c>
      <c r="C38" s="106" t="s">
        <v>36</v>
      </c>
      <c r="D38" s="107"/>
      <c r="E38" s="108"/>
      <c r="F38" s="33" t="s">
        <v>37</v>
      </c>
    </row>
    <row r="39" spans="1:6" s="76" customFormat="1" ht="27" customHeight="1">
      <c r="A39" s="1">
        <v>1</v>
      </c>
      <c r="B39" s="3" t="s">
        <v>88</v>
      </c>
      <c r="C39" s="98" t="s">
        <v>89</v>
      </c>
      <c r="D39" s="99"/>
      <c r="E39" s="100"/>
      <c r="F39" s="93">
        <f>179*12</f>
        <v>2148</v>
      </c>
    </row>
    <row r="40" spans="1:6" s="39" customFormat="1" ht="15.75">
      <c r="A40" s="81">
        <v>2</v>
      </c>
      <c r="B40" s="83">
        <v>42458</v>
      </c>
      <c r="C40" s="113" t="s">
        <v>104</v>
      </c>
      <c r="D40" s="113"/>
      <c r="E40" s="113"/>
      <c r="F40" s="94">
        <v>446</v>
      </c>
    </row>
    <row r="41" spans="1:6" s="41" customFormat="1" ht="15.75">
      <c r="A41" s="81">
        <v>3</v>
      </c>
      <c r="B41" s="83">
        <v>42521</v>
      </c>
      <c r="C41" s="113" t="s">
        <v>105</v>
      </c>
      <c r="D41" s="113"/>
      <c r="E41" s="113"/>
      <c r="F41" s="82">
        <v>109</v>
      </c>
    </row>
    <row r="42" spans="1:6" s="41" customFormat="1" ht="15.75">
      <c r="A42" s="1">
        <v>4</v>
      </c>
      <c r="B42" s="83">
        <v>42551</v>
      </c>
      <c r="C42" s="113" t="s">
        <v>105</v>
      </c>
      <c r="D42" s="113"/>
      <c r="E42" s="113"/>
      <c r="F42" s="82">
        <v>100</v>
      </c>
    </row>
    <row r="43" spans="1:6" s="43" customFormat="1" ht="15.75">
      <c r="A43" s="81">
        <v>5</v>
      </c>
      <c r="B43" s="83">
        <v>42613</v>
      </c>
      <c r="C43" s="113" t="s">
        <v>106</v>
      </c>
      <c r="D43" s="113"/>
      <c r="E43" s="113"/>
      <c r="F43" s="82">
        <v>8696</v>
      </c>
    </row>
    <row r="44" spans="1:6" s="45" customFormat="1" ht="15.75">
      <c r="A44" s="81">
        <v>6</v>
      </c>
      <c r="B44" s="83">
        <v>42613</v>
      </c>
      <c r="C44" s="113" t="s">
        <v>105</v>
      </c>
      <c r="D44" s="113"/>
      <c r="E44" s="113"/>
      <c r="F44" s="82">
        <v>109</v>
      </c>
    </row>
    <row r="45" spans="1:6" ht="29.25" customHeight="1">
      <c r="A45" s="1">
        <v>7</v>
      </c>
      <c r="B45" s="83">
        <v>42648</v>
      </c>
      <c r="C45" s="114" t="s">
        <v>107</v>
      </c>
      <c r="D45" s="114"/>
      <c r="E45" s="114"/>
      <c r="F45" s="82">
        <v>2025</v>
      </c>
    </row>
    <row r="46" spans="1:6" ht="15.75">
      <c r="A46" s="81">
        <v>8</v>
      </c>
      <c r="B46" s="83">
        <v>42657</v>
      </c>
      <c r="C46" s="113" t="s">
        <v>108</v>
      </c>
      <c r="D46" s="113"/>
      <c r="E46" s="113"/>
      <c r="F46" s="94">
        <v>4169</v>
      </c>
    </row>
    <row r="47" spans="1:6" ht="15.75">
      <c r="A47" s="81">
        <v>9</v>
      </c>
      <c r="B47" s="83">
        <v>42725</v>
      </c>
      <c r="C47" s="113" t="s">
        <v>109</v>
      </c>
      <c r="D47" s="113"/>
      <c r="E47" s="113"/>
      <c r="F47" s="82">
        <v>10461</v>
      </c>
    </row>
    <row r="48" spans="1:6" s="32" customFormat="1" ht="15.75">
      <c r="A48" s="97" t="s">
        <v>38</v>
      </c>
      <c r="B48" s="97"/>
      <c r="C48" s="97"/>
      <c r="D48" s="97"/>
      <c r="E48" s="97"/>
      <c r="F48" s="34">
        <f>SUM(F39:F47)</f>
        <v>28263</v>
      </c>
    </row>
  </sheetData>
  <sheetProtection selectLockedCells="1" selectUnlockedCells="1"/>
  <mergeCells count="28">
    <mergeCell ref="C46:E46"/>
    <mergeCell ref="C47:E47"/>
    <mergeCell ref="A48:E48"/>
    <mergeCell ref="A33:E33"/>
    <mergeCell ref="A34:E34"/>
    <mergeCell ref="C41:E41"/>
    <mergeCell ref="C42:E42"/>
    <mergeCell ref="C43:E43"/>
    <mergeCell ref="C44:E44"/>
    <mergeCell ref="C45:E45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9"/>
  <sheetViews>
    <sheetView view="pageBreakPreview" zoomScaleSheetLayoutView="100" zoomScalePageLayoutView="0" workbookViewId="0" topLeftCell="A31">
      <selection activeCell="F24" sqref="F24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10" t="s">
        <v>39</v>
      </c>
      <c r="B1" s="110"/>
      <c r="C1" s="110"/>
      <c r="D1" s="110"/>
      <c r="E1" s="110"/>
      <c r="F1" s="110"/>
      <c r="G1" s="12"/>
    </row>
    <row r="2" spans="1:8" ht="15.75">
      <c r="A2" s="110" t="s">
        <v>80</v>
      </c>
      <c r="B2" s="110"/>
      <c r="C2" s="110"/>
      <c r="D2" s="110"/>
      <c r="E2" s="110"/>
      <c r="F2" s="110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727.3</v>
      </c>
      <c r="E5" s="16" t="s">
        <v>19</v>
      </c>
      <c r="F5" s="16"/>
    </row>
    <row r="6" ht="9" customHeight="1" collapsed="1">
      <c r="I6" s="37"/>
    </row>
    <row r="7" spans="1:6" ht="15.75">
      <c r="A7" s="13" t="s">
        <v>20</v>
      </c>
      <c r="C7" s="13"/>
      <c r="D7" s="17">
        <f>'2014'!B38</f>
        <v>-32930.14</v>
      </c>
      <c r="E7" s="13" t="s">
        <v>81</v>
      </c>
      <c r="F7" s="13"/>
    </row>
    <row r="8" spans="1:6" ht="15.75">
      <c r="A8" s="13" t="s">
        <v>21</v>
      </c>
      <c r="C8" s="16"/>
      <c r="D8" s="18">
        <f>C16</f>
        <v>-75940.64000000001</v>
      </c>
      <c r="E8" s="16" t="s">
        <v>22</v>
      </c>
      <c r="F8" s="16"/>
    </row>
    <row r="9" spans="2:6" ht="15.75">
      <c r="B9" s="16"/>
      <c r="C9" s="16"/>
      <c r="D9" s="16"/>
      <c r="E9" s="16"/>
      <c r="F9" s="19" t="s">
        <v>23</v>
      </c>
    </row>
    <row r="10" spans="1:6" s="15" customFormat="1" ht="28.5" customHeight="1">
      <c r="A10" s="7" t="s">
        <v>24</v>
      </c>
      <c r="B10" s="20" t="s">
        <v>25</v>
      </c>
      <c r="C10" s="21" t="s">
        <v>26</v>
      </c>
      <c r="D10" s="21" t="s">
        <v>0</v>
      </c>
      <c r="E10" s="21" t="s">
        <v>27</v>
      </c>
      <c r="F10" s="21" t="s">
        <v>40</v>
      </c>
    </row>
    <row r="11" spans="1:9" s="24" customFormat="1" ht="30" customHeight="1">
      <c r="A11" s="7">
        <v>1</v>
      </c>
      <c r="B11" s="22" t="s">
        <v>2</v>
      </c>
      <c r="C11" s="70">
        <v>-42366.3</v>
      </c>
      <c r="D11" s="68">
        <v>79678.73</v>
      </c>
      <c r="E11" s="68">
        <v>61193.62</v>
      </c>
      <c r="F11" s="68">
        <f>C11-D11+E11</f>
        <v>-60851.409999999996</v>
      </c>
      <c r="G11" s="8" t="s">
        <v>42</v>
      </c>
      <c r="H11" s="8">
        <v>9.36</v>
      </c>
      <c r="I11" s="37">
        <f>H11*12*H20</f>
        <v>81690.336</v>
      </c>
    </row>
    <row r="12" spans="1:9" s="24" customFormat="1" ht="15.75">
      <c r="A12" s="7">
        <v>2</v>
      </c>
      <c r="B12" s="22" t="s">
        <v>3</v>
      </c>
      <c r="C12" s="70">
        <v>-4602.02</v>
      </c>
      <c r="D12" s="68">
        <v>8740.8</v>
      </c>
      <c r="E12" s="68">
        <v>6854.83</v>
      </c>
      <c r="F12" s="68">
        <f>C12-D12+E12</f>
        <v>-6487.99</v>
      </c>
      <c r="G12" s="16" t="s">
        <v>43</v>
      </c>
      <c r="H12" s="8">
        <v>3.2</v>
      </c>
      <c r="I12" s="36">
        <f>H12*12*H20</f>
        <v>27928.320000000003</v>
      </c>
    </row>
    <row r="13" spans="1:9" s="24" customFormat="1" ht="29.25" customHeight="1">
      <c r="A13" s="7">
        <v>3</v>
      </c>
      <c r="B13" s="22" t="s">
        <v>44</v>
      </c>
      <c r="C13" s="70">
        <v>-2172.28</v>
      </c>
      <c r="D13" s="68">
        <v>4286.76</v>
      </c>
      <c r="E13" s="68">
        <v>3364.84</v>
      </c>
      <c r="F13" s="68">
        <f>C13-D13+E13</f>
        <v>-3094.2000000000007</v>
      </c>
      <c r="G13" s="16" t="s">
        <v>53</v>
      </c>
      <c r="H13" s="8">
        <v>2.12</v>
      </c>
      <c r="I13" s="36">
        <f>H13*12*H20</f>
        <v>18502.512</v>
      </c>
    </row>
    <row r="14" spans="1:9" s="24" customFormat="1" ht="30" customHeight="1">
      <c r="A14" s="7">
        <v>4</v>
      </c>
      <c r="B14" s="22" t="s">
        <v>45</v>
      </c>
      <c r="C14" s="70">
        <v>-1310.51</v>
      </c>
      <c r="D14" s="68">
        <v>2269.32</v>
      </c>
      <c r="E14" s="68">
        <v>1713.86</v>
      </c>
      <c r="F14" s="68">
        <f>C14-D14+E14</f>
        <v>-1865.97</v>
      </c>
      <c r="G14" s="23" t="s">
        <v>118</v>
      </c>
      <c r="H14" s="23">
        <v>0.9</v>
      </c>
      <c r="I14" s="24">
        <f>H14*12*H20</f>
        <v>7854.84</v>
      </c>
    </row>
    <row r="15" spans="1:8" s="24" customFormat="1" ht="30" customHeight="1">
      <c r="A15" s="7">
        <v>5</v>
      </c>
      <c r="B15" s="22" t="s">
        <v>48</v>
      </c>
      <c r="C15" s="70">
        <v>-25489.53</v>
      </c>
      <c r="D15" s="68">
        <f>12870.27-98.09</f>
        <v>12772.18</v>
      </c>
      <c r="E15" s="68">
        <v>20901.3</v>
      </c>
      <c r="F15" s="68">
        <f>C15-D15+E15</f>
        <v>-17360.41</v>
      </c>
      <c r="G15" s="23"/>
      <c r="H15" s="23"/>
    </row>
    <row r="16" spans="1:6" ht="19.5" customHeight="1">
      <c r="A16" s="7"/>
      <c r="B16" s="22" t="s">
        <v>4</v>
      </c>
      <c r="C16" s="69">
        <f>SUM(C11:C15)</f>
        <v>-75940.64000000001</v>
      </c>
      <c r="D16" s="69">
        <f>SUM(D11:D15)</f>
        <v>107747.79000000001</v>
      </c>
      <c r="E16" s="69">
        <f>SUM(E11:E15)</f>
        <v>94028.45</v>
      </c>
      <c r="F16" s="69">
        <f>SUM(F11:F15)</f>
        <v>-89659.98</v>
      </c>
    </row>
    <row r="17" ht="11.25" customHeight="1"/>
    <row r="18" spans="1:6" ht="15.75">
      <c r="A18" s="110" t="s">
        <v>28</v>
      </c>
      <c r="B18" s="110"/>
      <c r="C18" s="110"/>
      <c r="D18" s="110"/>
      <c r="E18" s="110"/>
      <c r="F18" s="110"/>
    </row>
    <row r="19" spans="1:8" ht="15.75">
      <c r="A19" s="35"/>
      <c r="B19" s="12"/>
      <c r="C19" s="12"/>
      <c r="D19" s="12"/>
      <c r="E19" s="12"/>
      <c r="F19" s="12"/>
      <c r="H19" s="8" t="s">
        <v>29</v>
      </c>
    </row>
    <row r="20" spans="1:8" ht="33" customHeight="1">
      <c r="A20" s="21" t="s">
        <v>41</v>
      </c>
      <c r="B20" s="111" t="s">
        <v>6</v>
      </c>
      <c r="C20" s="111"/>
      <c r="D20" s="111"/>
      <c r="E20" s="111"/>
      <c r="F20" s="25" t="s">
        <v>17</v>
      </c>
      <c r="G20" s="26"/>
      <c r="H20" s="8">
        <f>D5</f>
        <v>727.3</v>
      </c>
    </row>
    <row r="21" spans="1:11" ht="18" customHeight="1">
      <c r="A21" s="27">
        <v>1</v>
      </c>
      <c r="B21" s="112" t="s">
        <v>8</v>
      </c>
      <c r="C21" s="112"/>
      <c r="D21" s="112"/>
      <c r="E21" s="112"/>
      <c r="F21" s="4">
        <f>I12</f>
        <v>27928.320000000003</v>
      </c>
      <c r="G21" s="28"/>
      <c r="H21" s="8" t="s">
        <v>30</v>
      </c>
      <c r="I21" s="20" t="s">
        <v>31</v>
      </c>
      <c r="J21" s="20" t="s">
        <v>32</v>
      </c>
      <c r="K21" s="20" t="s">
        <v>86</v>
      </c>
    </row>
    <row r="22" spans="1:11" ht="18" customHeight="1">
      <c r="A22" s="29">
        <v>2</v>
      </c>
      <c r="B22" s="109" t="s">
        <v>45</v>
      </c>
      <c r="C22" s="109"/>
      <c r="D22" s="109"/>
      <c r="E22" s="109"/>
      <c r="F22" s="5">
        <f>0.26*12*H20</f>
        <v>2269.176</v>
      </c>
      <c r="G22" s="28"/>
      <c r="I22" s="20">
        <v>2174</v>
      </c>
      <c r="J22" s="20">
        <v>0</v>
      </c>
      <c r="K22" s="20">
        <f>0.178*H20</f>
        <v>129.4594</v>
      </c>
    </row>
    <row r="23" spans="1:11" ht="32.25" customHeight="1">
      <c r="A23" s="29">
        <v>3</v>
      </c>
      <c r="B23" s="109" t="s">
        <v>90</v>
      </c>
      <c r="C23" s="109"/>
      <c r="D23" s="109"/>
      <c r="E23" s="109"/>
      <c r="F23" s="5">
        <f>I13+I14</f>
        <v>26357.352</v>
      </c>
      <c r="G23" s="73" t="s">
        <v>85</v>
      </c>
      <c r="H23" s="8">
        <f>145.46*1.202</f>
        <v>174.84292</v>
      </c>
      <c r="I23" s="20">
        <f>I22*12</f>
        <v>26088</v>
      </c>
      <c r="J23" s="20">
        <v>0</v>
      </c>
      <c r="K23" s="20">
        <f>K22*12</f>
        <v>1553.5128</v>
      </c>
    </row>
    <row r="24" spans="1:8" ht="18" customHeight="1">
      <c r="A24" s="29">
        <v>4</v>
      </c>
      <c r="B24" s="109" t="s">
        <v>12</v>
      </c>
      <c r="C24" s="109"/>
      <c r="D24" s="109"/>
      <c r="E24" s="109"/>
      <c r="F24" s="5">
        <f>F25+F26+F27</f>
        <v>20462</v>
      </c>
      <c r="G24" s="28"/>
      <c r="H24" s="8">
        <f>H23</f>
        <v>174.84292</v>
      </c>
    </row>
    <row r="25" spans="1:7" ht="16.5" customHeight="1">
      <c r="A25" s="29" t="s">
        <v>13</v>
      </c>
      <c r="B25" s="109" t="s">
        <v>33</v>
      </c>
      <c r="C25" s="109"/>
      <c r="D25" s="109"/>
      <c r="E25" s="109"/>
      <c r="F25" s="6">
        <f>F40+F41+F42+F43</f>
        <v>1853</v>
      </c>
      <c r="G25" s="16"/>
    </row>
    <row r="26" spans="1:7" ht="16.5" customHeight="1">
      <c r="A26" s="29" t="s">
        <v>13</v>
      </c>
      <c r="B26" s="109" t="s">
        <v>34</v>
      </c>
      <c r="C26" s="109"/>
      <c r="D26" s="109"/>
      <c r="E26" s="109"/>
      <c r="F26" s="6">
        <f>F39+F46</f>
        <v>2772</v>
      </c>
      <c r="G26" s="16"/>
    </row>
    <row r="27" spans="1:10" ht="16.5" customHeight="1">
      <c r="A27" s="29" t="s">
        <v>13</v>
      </c>
      <c r="B27" s="109" t="s">
        <v>35</v>
      </c>
      <c r="C27" s="109"/>
      <c r="D27" s="109"/>
      <c r="E27" s="109"/>
      <c r="F27" s="6">
        <f>F44+F45</f>
        <v>15837</v>
      </c>
      <c r="G27" s="16"/>
      <c r="H27" s="8" t="s">
        <v>93</v>
      </c>
      <c r="I27" s="8">
        <v>1800</v>
      </c>
      <c r="J27" s="8" t="s">
        <v>94</v>
      </c>
    </row>
    <row r="28" spans="1:7" ht="17.25" customHeight="1">
      <c r="A28" s="29">
        <v>5</v>
      </c>
      <c r="B28" s="101" t="s">
        <v>95</v>
      </c>
      <c r="C28" s="101"/>
      <c r="D28" s="101"/>
      <c r="E28" s="101"/>
      <c r="F28" s="6">
        <f>I27</f>
        <v>1800</v>
      </c>
      <c r="G28" s="16"/>
    </row>
    <row r="29" spans="1:7" ht="17.25" customHeight="1">
      <c r="A29" s="29">
        <v>6</v>
      </c>
      <c r="B29" s="101" t="s">
        <v>48</v>
      </c>
      <c r="C29" s="101"/>
      <c r="D29" s="101"/>
      <c r="E29" s="101"/>
      <c r="F29" s="6">
        <f>D15</f>
        <v>12772.18</v>
      </c>
      <c r="G29" s="16"/>
    </row>
    <row r="30" spans="1:7" ht="17.25" customHeight="1">
      <c r="A30" s="29">
        <v>7</v>
      </c>
      <c r="B30" s="101" t="s">
        <v>52</v>
      </c>
      <c r="C30" s="101"/>
      <c r="D30" s="101"/>
      <c r="E30" s="101"/>
      <c r="F30" s="6">
        <f>D12+D13</f>
        <v>13027.56</v>
      </c>
      <c r="G30" s="16"/>
    </row>
    <row r="31" spans="1:7" s="32" customFormat="1" ht="21" customHeight="1">
      <c r="A31" s="30"/>
      <c r="B31" s="121" t="s">
        <v>14</v>
      </c>
      <c r="C31" s="121"/>
      <c r="D31" s="121"/>
      <c r="E31" s="121"/>
      <c r="F31" s="31">
        <f>F21+F22+F23+F24+F30+F29+F28</f>
        <v>104616.58799999999</v>
      </c>
      <c r="G31" s="13"/>
    </row>
    <row r="33" spans="1:6" ht="18" customHeight="1">
      <c r="A33" s="77" t="s">
        <v>96</v>
      </c>
      <c r="B33" s="77"/>
      <c r="C33" s="77"/>
      <c r="D33" s="77"/>
      <c r="E33" s="77"/>
      <c r="F33" s="6">
        <f>D7+D16-F31</f>
        <v>-29798.93799999998</v>
      </c>
    </row>
    <row r="34" spans="1:6" ht="20.25" customHeight="1">
      <c r="A34" s="77" t="s">
        <v>91</v>
      </c>
      <c r="B34" s="77"/>
      <c r="C34" s="77"/>
      <c r="D34" s="77"/>
      <c r="E34" s="77"/>
      <c r="F34" s="6">
        <f>F16</f>
        <v>-89659.98</v>
      </c>
    </row>
    <row r="35" spans="1:6" ht="15.75" outlineLevel="1">
      <c r="A35" s="78" t="s">
        <v>92</v>
      </c>
      <c r="B35" s="78"/>
      <c r="C35" s="78"/>
      <c r="D35" s="78"/>
      <c r="E35" s="78"/>
      <c r="F35" s="6">
        <f>F33+F34</f>
        <v>-119458.91799999998</v>
      </c>
    </row>
    <row r="36" ht="11.25" customHeight="1"/>
    <row r="38" spans="1:6" ht="15.75">
      <c r="A38" s="33" t="s">
        <v>24</v>
      </c>
      <c r="B38" s="33" t="s">
        <v>16</v>
      </c>
      <c r="C38" s="106" t="s">
        <v>36</v>
      </c>
      <c r="D38" s="107"/>
      <c r="E38" s="108"/>
      <c r="F38" s="33" t="s">
        <v>37</v>
      </c>
    </row>
    <row r="39" spans="1:6" s="76" customFormat="1" ht="27" customHeight="1">
      <c r="A39" s="1"/>
      <c r="B39" s="3" t="s">
        <v>88</v>
      </c>
      <c r="C39" s="98" t="s">
        <v>89</v>
      </c>
      <c r="D39" s="99"/>
      <c r="E39" s="100"/>
      <c r="F39" s="2">
        <f>179*12</f>
        <v>2148</v>
      </c>
    </row>
    <row r="40" spans="1:6" s="39" customFormat="1" ht="27" customHeight="1">
      <c r="A40" s="38"/>
      <c r="B40" s="46">
        <v>42031</v>
      </c>
      <c r="C40" s="115" t="s">
        <v>82</v>
      </c>
      <c r="D40" s="116"/>
      <c r="E40" s="117"/>
      <c r="F40" s="47">
        <v>377</v>
      </c>
    </row>
    <row r="41" spans="1:6" s="41" customFormat="1" ht="15.75">
      <c r="A41" s="40"/>
      <c r="B41" s="50">
        <v>42076</v>
      </c>
      <c r="C41" s="118" t="s">
        <v>83</v>
      </c>
      <c r="D41" s="119"/>
      <c r="E41" s="120"/>
      <c r="F41" s="51">
        <v>492</v>
      </c>
    </row>
    <row r="42" spans="1:6" s="41" customFormat="1" ht="15.75">
      <c r="A42" s="40"/>
      <c r="B42" s="50">
        <v>42079</v>
      </c>
      <c r="C42" s="118" t="s">
        <v>83</v>
      </c>
      <c r="D42" s="119"/>
      <c r="E42" s="120"/>
      <c r="F42" s="51">
        <v>492</v>
      </c>
    </row>
    <row r="43" spans="1:6" s="41" customFormat="1" ht="15.75">
      <c r="A43" s="40"/>
      <c r="B43" s="50">
        <v>42081</v>
      </c>
      <c r="C43" s="118" t="s">
        <v>83</v>
      </c>
      <c r="D43" s="119"/>
      <c r="E43" s="120"/>
      <c r="F43" s="51">
        <v>492</v>
      </c>
    </row>
    <row r="44" spans="1:6" s="43" customFormat="1" ht="15.75">
      <c r="A44" s="42"/>
      <c r="B44" s="52">
        <v>42104</v>
      </c>
      <c r="C44" s="128" t="s">
        <v>84</v>
      </c>
      <c r="D44" s="129"/>
      <c r="E44" s="130"/>
      <c r="F44" s="53">
        <v>9089</v>
      </c>
    </row>
    <row r="45" spans="1:6" s="45" customFormat="1" ht="15.75">
      <c r="A45" s="44"/>
      <c r="B45" s="48">
        <v>42150</v>
      </c>
      <c r="C45" s="125" t="s">
        <v>84</v>
      </c>
      <c r="D45" s="126"/>
      <c r="E45" s="127"/>
      <c r="F45" s="49">
        <v>6748</v>
      </c>
    </row>
    <row r="46" spans="1:6" ht="15.75">
      <c r="A46" s="1"/>
      <c r="B46" s="3">
        <v>42325</v>
      </c>
      <c r="C46" s="98" t="s">
        <v>87</v>
      </c>
      <c r="D46" s="99"/>
      <c r="E46" s="100"/>
      <c r="F46" s="2">
        <v>624</v>
      </c>
    </row>
    <row r="47" spans="1:6" ht="27" customHeight="1">
      <c r="A47" s="7"/>
      <c r="B47" s="10"/>
      <c r="C47" s="131"/>
      <c r="D47" s="132"/>
      <c r="E47" s="133"/>
      <c r="F47" s="9"/>
    </row>
    <row r="48" spans="1:6" ht="15.75">
      <c r="A48" s="7"/>
      <c r="B48" s="10"/>
      <c r="C48" s="122"/>
      <c r="D48" s="123"/>
      <c r="E48" s="124"/>
      <c r="F48" s="11"/>
    </row>
    <row r="49" spans="1:6" s="32" customFormat="1" ht="15.75">
      <c r="A49" s="97" t="s">
        <v>38</v>
      </c>
      <c r="B49" s="97"/>
      <c r="C49" s="97"/>
      <c r="D49" s="97"/>
      <c r="E49" s="97"/>
      <c r="F49" s="34">
        <f>SUM(F39:F48)</f>
        <v>20462</v>
      </c>
    </row>
  </sheetData>
  <sheetProtection selectLockedCells="1" selectUnlockedCells="1"/>
  <mergeCells count="27">
    <mergeCell ref="C48:E48"/>
    <mergeCell ref="A49:E49"/>
    <mergeCell ref="C45:E45"/>
    <mergeCell ref="C44:E44"/>
    <mergeCell ref="C46:E46"/>
    <mergeCell ref="C47:E47"/>
    <mergeCell ref="C38:E38"/>
    <mergeCell ref="C40:E40"/>
    <mergeCell ref="C43:E43"/>
    <mergeCell ref="B31:E31"/>
    <mergeCell ref="C41:E41"/>
    <mergeCell ref="C42:E42"/>
    <mergeCell ref="C39:E39"/>
    <mergeCell ref="B23:E23"/>
    <mergeCell ref="B24:E24"/>
    <mergeCell ref="B25:E25"/>
    <mergeCell ref="B26:E26"/>
    <mergeCell ref="B27:E27"/>
    <mergeCell ref="B30:E30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9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 outlineLevelRow="1"/>
  <cols>
    <col min="1" max="1" width="4.421875" style="15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10" t="s">
        <v>39</v>
      </c>
      <c r="B1" s="110"/>
      <c r="C1" s="110"/>
      <c r="D1" s="110"/>
      <c r="E1" s="110"/>
      <c r="F1" s="110"/>
      <c r="G1" s="79"/>
    </row>
    <row r="2" spans="1:8" ht="15.75">
      <c r="A2" s="110" t="s">
        <v>80</v>
      </c>
      <c r="B2" s="110"/>
      <c r="C2" s="110"/>
      <c r="D2" s="110"/>
      <c r="E2" s="110"/>
      <c r="F2" s="110"/>
      <c r="G2" s="13"/>
      <c r="H2" s="14"/>
    </row>
    <row r="3" ht="9" customHeight="1"/>
    <row r="4" spans="1:6" ht="15.75" hidden="1" outlineLevel="1">
      <c r="A4" s="16" t="s">
        <v>67</v>
      </c>
      <c r="C4" s="16"/>
      <c r="D4" s="16"/>
      <c r="E4" s="16"/>
      <c r="F4" s="16"/>
    </row>
    <row r="5" spans="1:6" ht="15.75" hidden="1" outlineLevel="1">
      <c r="A5" s="16" t="s">
        <v>18</v>
      </c>
      <c r="C5" s="16"/>
      <c r="D5" s="16">
        <v>727.3</v>
      </c>
      <c r="E5" s="16" t="s">
        <v>19</v>
      </c>
      <c r="F5" s="16"/>
    </row>
    <row r="6" ht="9" customHeight="1" collapsed="1">
      <c r="I6" s="37"/>
    </row>
    <row r="7" spans="1:6" ht="15.75">
      <c r="A7" s="13"/>
      <c r="C7" s="13"/>
      <c r="D7" s="17"/>
      <c r="E7" s="13"/>
      <c r="F7" s="13"/>
    </row>
    <row r="8" spans="1:6" ht="15.75">
      <c r="A8" s="13" t="s">
        <v>21</v>
      </c>
      <c r="C8" s="16"/>
      <c r="D8" s="18">
        <f>C16</f>
        <v>-75940.64000000001</v>
      </c>
      <c r="E8" s="16" t="s">
        <v>22</v>
      </c>
      <c r="F8" s="16"/>
    </row>
    <row r="9" spans="2:6" ht="15.75">
      <c r="B9" s="16"/>
      <c r="C9" s="16"/>
      <c r="D9" s="16"/>
      <c r="E9" s="16"/>
      <c r="F9" s="19" t="s">
        <v>23</v>
      </c>
    </row>
    <row r="10" spans="1:6" s="15" customFormat="1" ht="28.5" customHeight="1">
      <c r="A10" s="7" t="s">
        <v>24</v>
      </c>
      <c r="B10" s="20" t="s">
        <v>25</v>
      </c>
      <c r="C10" s="21" t="s">
        <v>26</v>
      </c>
      <c r="D10" s="21" t="s">
        <v>0</v>
      </c>
      <c r="E10" s="21" t="s">
        <v>27</v>
      </c>
      <c r="F10" s="21" t="s">
        <v>40</v>
      </c>
    </row>
    <row r="11" spans="1:9" s="24" customFormat="1" ht="30" customHeight="1">
      <c r="A11" s="7">
        <v>1</v>
      </c>
      <c r="B11" s="22" t="s">
        <v>2</v>
      </c>
      <c r="C11" s="70">
        <v>-42366.3</v>
      </c>
      <c r="D11" s="68">
        <v>79678.73</v>
      </c>
      <c r="E11" s="68">
        <v>61193.62</v>
      </c>
      <c r="F11" s="68">
        <f>C11-D11+E11</f>
        <v>-60851.409999999996</v>
      </c>
      <c r="G11" s="8" t="s">
        <v>42</v>
      </c>
      <c r="H11" s="8">
        <v>9.36</v>
      </c>
      <c r="I11" s="37">
        <f>H11*12*H20</f>
        <v>81690.336</v>
      </c>
    </row>
    <row r="12" spans="1:9" s="24" customFormat="1" ht="15.75">
      <c r="A12" s="7">
        <v>2</v>
      </c>
      <c r="B12" s="22" t="s">
        <v>3</v>
      </c>
      <c r="C12" s="70">
        <v>-4602.02</v>
      </c>
      <c r="D12" s="68">
        <v>8740.8</v>
      </c>
      <c r="E12" s="68">
        <v>6854.83</v>
      </c>
      <c r="F12" s="68">
        <f>C12-D12+E12</f>
        <v>-6487.99</v>
      </c>
      <c r="G12" s="16" t="s">
        <v>43</v>
      </c>
      <c r="H12" s="8">
        <v>3.2</v>
      </c>
      <c r="I12" s="36">
        <f>H12*12*H20</f>
        <v>27928.320000000003</v>
      </c>
    </row>
    <row r="13" spans="1:9" s="24" customFormat="1" ht="29.25" customHeight="1">
      <c r="A13" s="7">
        <v>3</v>
      </c>
      <c r="B13" s="22" t="s">
        <v>44</v>
      </c>
      <c r="C13" s="70">
        <v>-2172.28</v>
      </c>
      <c r="D13" s="68">
        <v>4286.76</v>
      </c>
      <c r="E13" s="68">
        <v>3364.84</v>
      </c>
      <c r="F13" s="68">
        <f>C13-D13+E13</f>
        <v>-3094.2000000000007</v>
      </c>
      <c r="G13" s="16" t="s">
        <v>53</v>
      </c>
      <c r="H13" s="8">
        <v>2.12</v>
      </c>
      <c r="I13" s="36">
        <f>H13*12*H20</f>
        <v>18502.512</v>
      </c>
    </row>
    <row r="14" spans="1:8" s="24" customFormat="1" ht="30" customHeight="1">
      <c r="A14" s="7">
        <v>4</v>
      </c>
      <c r="B14" s="22" t="s">
        <v>45</v>
      </c>
      <c r="C14" s="70">
        <v>-1310.51</v>
      </c>
      <c r="D14" s="68">
        <v>2269.32</v>
      </c>
      <c r="E14" s="68">
        <v>1713.86</v>
      </c>
      <c r="F14" s="68">
        <f>C14-D14+E14</f>
        <v>-1865.97</v>
      </c>
      <c r="G14" s="23"/>
      <c r="H14" s="23"/>
    </row>
    <row r="15" spans="1:8" s="24" customFormat="1" ht="30" customHeight="1">
      <c r="A15" s="7">
        <v>5</v>
      </c>
      <c r="B15" s="22" t="s">
        <v>48</v>
      </c>
      <c r="C15" s="70">
        <v>-25489.53</v>
      </c>
      <c r="D15" s="68">
        <f>12870.27-98.09</f>
        <v>12772.18</v>
      </c>
      <c r="E15" s="68">
        <v>20901.3</v>
      </c>
      <c r="F15" s="68">
        <f>C15-D15+E15</f>
        <v>-17360.41</v>
      </c>
      <c r="G15" s="23"/>
      <c r="H15" s="23"/>
    </row>
    <row r="16" spans="1:6" ht="19.5" customHeight="1">
      <c r="A16" s="7"/>
      <c r="B16" s="22" t="s">
        <v>4</v>
      </c>
      <c r="C16" s="69">
        <f>SUM(C11:C15)</f>
        <v>-75940.64000000001</v>
      </c>
      <c r="D16" s="69">
        <f>SUM(D11:D15)</f>
        <v>107747.79000000001</v>
      </c>
      <c r="E16" s="69">
        <f>SUM(E11:E15)</f>
        <v>94028.45</v>
      </c>
      <c r="F16" s="69">
        <f>SUM(F11:F15)</f>
        <v>-89659.98</v>
      </c>
    </row>
    <row r="17" ht="11.25" customHeight="1"/>
    <row r="18" spans="1:6" ht="15.75">
      <c r="A18" s="110" t="s">
        <v>28</v>
      </c>
      <c r="B18" s="110"/>
      <c r="C18" s="110"/>
      <c r="D18" s="110"/>
      <c r="E18" s="110"/>
      <c r="F18" s="110"/>
    </row>
    <row r="19" spans="1:8" ht="15.75">
      <c r="A19" s="79"/>
      <c r="B19" s="79"/>
      <c r="C19" s="79"/>
      <c r="D19" s="79"/>
      <c r="E19" s="79"/>
      <c r="F19" s="79"/>
      <c r="H19" s="8" t="s">
        <v>29</v>
      </c>
    </row>
    <row r="20" spans="1:8" ht="33" customHeight="1">
      <c r="A20" s="21" t="s">
        <v>41</v>
      </c>
      <c r="B20" s="111" t="s">
        <v>6</v>
      </c>
      <c r="C20" s="111"/>
      <c r="D20" s="111"/>
      <c r="E20" s="111"/>
      <c r="F20" s="25" t="s">
        <v>17</v>
      </c>
      <c r="G20" s="26"/>
      <c r="H20" s="8">
        <f>D5</f>
        <v>727.3</v>
      </c>
    </row>
    <row r="21" spans="1:11" ht="18" customHeight="1">
      <c r="A21" s="27">
        <v>1</v>
      </c>
      <c r="B21" s="112" t="s">
        <v>8</v>
      </c>
      <c r="C21" s="112"/>
      <c r="D21" s="112"/>
      <c r="E21" s="112"/>
      <c r="F21" s="4">
        <f>I12</f>
        <v>27928.320000000003</v>
      </c>
      <c r="G21" s="28"/>
      <c r="H21" s="8" t="s">
        <v>30</v>
      </c>
      <c r="I21" s="20" t="s">
        <v>31</v>
      </c>
      <c r="J21" s="20" t="s">
        <v>32</v>
      </c>
      <c r="K21" s="20" t="s">
        <v>86</v>
      </c>
    </row>
    <row r="22" spans="1:11" ht="18" customHeight="1">
      <c r="A22" s="29">
        <v>2</v>
      </c>
      <c r="B22" s="109" t="s">
        <v>45</v>
      </c>
      <c r="C22" s="109"/>
      <c r="D22" s="109"/>
      <c r="E22" s="109"/>
      <c r="F22" s="5">
        <f>0.26*12*H20</f>
        <v>2269.176</v>
      </c>
      <c r="G22" s="28"/>
      <c r="I22" s="20">
        <v>1086</v>
      </c>
      <c r="J22" s="20">
        <v>0</v>
      </c>
      <c r="K22" s="20">
        <f>0.178*H20</f>
        <v>129.4594</v>
      </c>
    </row>
    <row r="23" spans="1:11" ht="32.25" customHeight="1">
      <c r="A23" s="29">
        <v>3</v>
      </c>
      <c r="B23" s="109" t="s">
        <v>90</v>
      </c>
      <c r="C23" s="109"/>
      <c r="D23" s="109"/>
      <c r="E23" s="109"/>
      <c r="F23" s="5">
        <f>I13</f>
        <v>18502.512</v>
      </c>
      <c r="G23" s="73" t="s">
        <v>85</v>
      </c>
      <c r="H23" s="8">
        <f>145.46*1.202</f>
        <v>174.84292</v>
      </c>
      <c r="I23" s="20">
        <f>I22*12</f>
        <v>13032</v>
      </c>
      <c r="J23" s="20">
        <v>0</v>
      </c>
      <c r="K23" s="20">
        <f>K22*12</f>
        <v>1553.5128</v>
      </c>
    </row>
    <row r="24" spans="1:8" ht="18" customHeight="1">
      <c r="A24" s="29">
        <v>4</v>
      </c>
      <c r="B24" s="109" t="s">
        <v>12</v>
      </c>
      <c r="C24" s="109"/>
      <c r="D24" s="109"/>
      <c r="E24" s="109"/>
      <c r="F24" s="5">
        <f>F25+F26+F27</f>
        <v>20462</v>
      </c>
      <c r="G24" s="28"/>
      <c r="H24" s="8">
        <f>H23</f>
        <v>174.84292</v>
      </c>
    </row>
    <row r="25" spans="1:7" ht="16.5" customHeight="1">
      <c r="A25" s="29" t="s">
        <v>13</v>
      </c>
      <c r="B25" s="109" t="s">
        <v>33</v>
      </c>
      <c r="C25" s="109"/>
      <c r="D25" s="109"/>
      <c r="E25" s="109"/>
      <c r="F25" s="6">
        <f>F40+F41+F42+F43</f>
        <v>1853</v>
      </c>
      <c r="G25" s="16"/>
    </row>
    <row r="26" spans="1:7" ht="16.5" customHeight="1">
      <c r="A26" s="29" t="s">
        <v>13</v>
      </c>
      <c r="B26" s="109" t="s">
        <v>34</v>
      </c>
      <c r="C26" s="109"/>
      <c r="D26" s="109"/>
      <c r="E26" s="109"/>
      <c r="F26" s="6">
        <f>F39+F46</f>
        <v>2772</v>
      </c>
      <c r="G26" s="16"/>
    </row>
    <row r="27" spans="1:10" ht="16.5" customHeight="1">
      <c r="A27" s="29" t="s">
        <v>13</v>
      </c>
      <c r="B27" s="109" t="s">
        <v>35</v>
      </c>
      <c r="C27" s="109"/>
      <c r="D27" s="109"/>
      <c r="E27" s="109"/>
      <c r="F27" s="6">
        <f>F44+F45</f>
        <v>15837</v>
      </c>
      <c r="G27" s="16"/>
      <c r="H27" s="8" t="s">
        <v>93</v>
      </c>
      <c r="I27" s="8">
        <v>1800</v>
      </c>
      <c r="J27" s="8" t="s">
        <v>94</v>
      </c>
    </row>
    <row r="28" spans="1:7" ht="17.25" customHeight="1">
      <c r="A28" s="29">
        <v>5</v>
      </c>
      <c r="B28" s="101" t="s">
        <v>95</v>
      </c>
      <c r="C28" s="101"/>
      <c r="D28" s="101"/>
      <c r="E28" s="101"/>
      <c r="F28" s="6">
        <f>I27</f>
        <v>1800</v>
      </c>
      <c r="G28" s="16"/>
    </row>
    <row r="29" spans="1:7" ht="17.25" customHeight="1">
      <c r="A29" s="29">
        <v>6</v>
      </c>
      <c r="B29" s="101" t="s">
        <v>48</v>
      </c>
      <c r="C29" s="101"/>
      <c r="D29" s="101"/>
      <c r="E29" s="101"/>
      <c r="F29" s="6">
        <f>D15</f>
        <v>12772.18</v>
      </c>
      <c r="G29" s="16"/>
    </row>
    <row r="30" spans="1:7" ht="17.25" customHeight="1">
      <c r="A30" s="29">
        <v>7</v>
      </c>
      <c r="B30" s="101" t="s">
        <v>52</v>
      </c>
      <c r="C30" s="101"/>
      <c r="D30" s="101"/>
      <c r="E30" s="101"/>
      <c r="F30" s="6">
        <f>D12+D13</f>
        <v>13027.56</v>
      </c>
      <c r="G30" s="16"/>
    </row>
    <row r="31" spans="1:7" s="32" customFormat="1" ht="21" customHeight="1">
      <c r="A31" s="30"/>
      <c r="B31" s="121" t="s">
        <v>14</v>
      </c>
      <c r="C31" s="121"/>
      <c r="D31" s="121"/>
      <c r="E31" s="121"/>
      <c r="F31" s="31">
        <f>F21+F22+F23+F24+F30+F29+F28</f>
        <v>96761.74799999999</v>
      </c>
      <c r="G31" s="13"/>
    </row>
    <row r="33" spans="1:6" ht="18" customHeight="1">
      <c r="A33" s="77" t="s">
        <v>96</v>
      </c>
      <c r="B33" s="77"/>
      <c r="C33" s="77"/>
      <c r="D33" s="77"/>
      <c r="E33" s="77"/>
      <c r="F33" s="6">
        <f>D7+D16-F31</f>
        <v>10986.042000000016</v>
      </c>
    </row>
    <row r="34" spans="1:6" ht="20.25" customHeight="1">
      <c r="A34" s="77" t="s">
        <v>91</v>
      </c>
      <c r="B34" s="77"/>
      <c r="C34" s="77"/>
      <c r="D34" s="77"/>
      <c r="E34" s="77"/>
      <c r="F34" s="6">
        <f>F16</f>
        <v>-89659.98</v>
      </c>
    </row>
    <row r="35" spans="1:6" ht="18" customHeight="1" outlineLevel="1">
      <c r="A35" s="78" t="s">
        <v>92</v>
      </c>
      <c r="B35" s="78"/>
      <c r="C35" s="78"/>
      <c r="D35" s="78"/>
      <c r="E35" s="78"/>
      <c r="F35" s="6">
        <f>F33+F34</f>
        <v>-78673.93799999998</v>
      </c>
    </row>
    <row r="36" ht="11.25" customHeight="1"/>
    <row r="38" spans="1:6" ht="15.75">
      <c r="A38" s="33" t="s">
        <v>24</v>
      </c>
      <c r="B38" s="33" t="s">
        <v>16</v>
      </c>
      <c r="C38" s="106" t="s">
        <v>36</v>
      </c>
      <c r="D38" s="107"/>
      <c r="E38" s="108"/>
      <c r="F38" s="33" t="s">
        <v>37</v>
      </c>
    </row>
    <row r="39" spans="1:6" s="76" customFormat="1" ht="27" customHeight="1">
      <c r="A39" s="1"/>
      <c r="B39" s="3" t="s">
        <v>88</v>
      </c>
      <c r="C39" s="98" t="s">
        <v>89</v>
      </c>
      <c r="D39" s="99"/>
      <c r="E39" s="100"/>
      <c r="F39" s="2">
        <f>179*12</f>
        <v>2148</v>
      </c>
    </row>
    <row r="40" spans="1:6" s="39" customFormat="1" ht="27" customHeight="1">
      <c r="A40" s="38"/>
      <c r="B40" s="46">
        <v>42031</v>
      </c>
      <c r="C40" s="115" t="s">
        <v>82</v>
      </c>
      <c r="D40" s="116"/>
      <c r="E40" s="117"/>
      <c r="F40" s="47">
        <v>377</v>
      </c>
    </row>
    <row r="41" spans="1:6" s="41" customFormat="1" ht="15.75">
      <c r="A41" s="40"/>
      <c r="B41" s="50">
        <v>42076</v>
      </c>
      <c r="C41" s="118" t="s">
        <v>83</v>
      </c>
      <c r="D41" s="119"/>
      <c r="E41" s="120"/>
      <c r="F41" s="51">
        <v>492</v>
      </c>
    </row>
    <row r="42" spans="1:6" s="41" customFormat="1" ht="15.75">
      <c r="A42" s="40"/>
      <c r="B42" s="50">
        <v>42079</v>
      </c>
      <c r="C42" s="118" t="s">
        <v>83</v>
      </c>
      <c r="D42" s="119"/>
      <c r="E42" s="120"/>
      <c r="F42" s="51">
        <v>492</v>
      </c>
    </row>
    <row r="43" spans="1:6" s="41" customFormat="1" ht="15.75">
      <c r="A43" s="40"/>
      <c r="B43" s="50">
        <v>42081</v>
      </c>
      <c r="C43" s="118" t="s">
        <v>83</v>
      </c>
      <c r="D43" s="119"/>
      <c r="E43" s="120"/>
      <c r="F43" s="51">
        <v>492</v>
      </c>
    </row>
    <row r="44" spans="1:6" s="43" customFormat="1" ht="15.75">
      <c r="A44" s="42"/>
      <c r="B44" s="52">
        <v>42104</v>
      </c>
      <c r="C44" s="128" t="s">
        <v>84</v>
      </c>
      <c r="D44" s="129"/>
      <c r="E44" s="130"/>
      <c r="F44" s="53">
        <v>9089</v>
      </c>
    </row>
    <row r="45" spans="1:6" s="45" customFormat="1" ht="15.75">
      <c r="A45" s="44"/>
      <c r="B45" s="48">
        <v>42150</v>
      </c>
      <c r="C45" s="125" t="s">
        <v>84</v>
      </c>
      <c r="D45" s="126"/>
      <c r="E45" s="127"/>
      <c r="F45" s="49">
        <v>6748</v>
      </c>
    </row>
    <row r="46" spans="1:6" ht="15.75">
      <c r="A46" s="1"/>
      <c r="B46" s="3">
        <v>42325</v>
      </c>
      <c r="C46" s="98" t="s">
        <v>87</v>
      </c>
      <c r="D46" s="99"/>
      <c r="E46" s="100"/>
      <c r="F46" s="2">
        <v>624</v>
      </c>
    </row>
    <row r="47" spans="1:6" ht="27" customHeight="1">
      <c r="A47" s="7"/>
      <c r="B47" s="10"/>
      <c r="C47" s="131"/>
      <c r="D47" s="132"/>
      <c r="E47" s="133"/>
      <c r="F47" s="9"/>
    </row>
    <row r="48" spans="1:6" ht="15.75">
      <c r="A48" s="7"/>
      <c r="B48" s="10"/>
      <c r="C48" s="122"/>
      <c r="D48" s="123"/>
      <c r="E48" s="124"/>
      <c r="F48" s="11"/>
    </row>
    <row r="49" spans="1:6" s="32" customFormat="1" ht="15.75">
      <c r="A49" s="97" t="s">
        <v>38</v>
      </c>
      <c r="B49" s="97"/>
      <c r="C49" s="97"/>
      <c r="D49" s="97"/>
      <c r="E49" s="97"/>
      <c r="F49" s="34">
        <f>SUM(F39:F48)</f>
        <v>20462</v>
      </c>
    </row>
  </sheetData>
  <sheetProtection selectLockedCells="1" selectUnlockedCells="1"/>
  <mergeCells count="27">
    <mergeCell ref="C47:E47"/>
    <mergeCell ref="C48:E48"/>
    <mergeCell ref="A49:E49"/>
    <mergeCell ref="C41:E41"/>
    <mergeCell ref="C42:E42"/>
    <mergeCell ref="C43:E43"/>
    <mergeCell ref="C44:E44"/>
    <mergeCell ref="C45:E45"/>
    <mergeCell ref="C46:E46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4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34" t="s">
        <v>54</v>
      </c>
      <c r="B1" s="134"/>
      <c r="C1" s="134"/>
      <c r="D1" s="134"/>
      <c r="E1" s="134"/>
    </row>
    <row r="2" spans="1:5" ht="18.75">
      <c r="A2" s="134" t="s">
        <v>66</v>
      </c>
      <c r="B2" s="134"/>
      <c r="C2" s="134"/>
      <c r="D2" s="134"/>
      <c r="E2" s="134"/>
    </row>
    <row r="3" ht="18.75">
      <c r="A3" s="72"/>
    </row>
    <row r="4" ht="18.75">
      <c r="A4" s="54" t="s">
        <v>67</v>
      </c>
    </row>
    <row r="5" ht="18.75">
      <c r="A5" s="54" t="s">
        <v>68</v>
      </c>
    </row>
    <row r="6" ht="18.75">
      <c r="A6" s="61"/>
    </row>
    <row r="7" ht="16.5" thickBot="1">
      <c r="A7" s="55" t="s">
        <v>69</v>
      </c>
    </row>
    <row r="8" spans="1:5" ht="50.25" customHeight="1" thickBot="1">
      <c r="A8" s="56"/>
      <c r="B8" s="57" t="s">
        <v>55</v>
      </c>
      <c r="C8" s="57" t="s">
        <v>0</v>
      </c>
      <c r="D8" s="57" t="s">
        <v>1</v>
      </c>
      <c r="E8" s="57" t="s">
        <v>56</v>
      </c>
    </row>
    <row r="9" spans="1:5" ht="19.5" thickBot="1">
      <c r="A9" s="58" t="s">
        <v>2</v>
      </c>
      <c r="B9" s="59">
        <v>14246.85</v>
      </c>
      <c r="C9" s="59">
        <v>80519.86</v>
      </c>
      <c r="D9" s="59">
        <v>64881.8</v>
      </c>
      <c r="E9" s="59">
        <v>29884.91</v>
      </c>
    </row>
    <row r="10" spans="1:5" ht="12.75" customHeight="1">
      <c r="A10" s="75" t="s">
        <v>3</v>
      </c>
      <c r="B10" s="74">
        <v>1582.99</v>
      </c>
      <c r="C10" s="74">
        <v>8600.9</v>
      </c>
      <c r="D10" s="74">
        <v>7208.92</v>
      </c>
      <c r="E10" s="74">
        <v>2974.97</v>
      </c>
    </row>
    <row r="11" spans="1:5" ht="19.5" customHeight="1" thickBot="1">
      <c r="A11" s="58" t="s">
        <v>44</v>
      </c>
      <c r="B11" s="59">
        <v>654.49</v>
      </c>
      <c r="C11" s="59">
        <v>3892.46</v>
      </c>
      <c r="D11" s="59">
        <v>2980.47</v>
      </c>
      <c r="E11" s="59">
        <v>1566.48</v>
      </c>
    </row>
    <row r="12" spans="1:5" ht="38.25" thickBot="1">
      <c r="A12" s="58" t="s">
        <v>60</v>
      </c>
      <c r="B12" s="59">
        <v>395.74</v>
      </c>
      <c r="C12" s="59">
        <v>2269.32</v>
      </c>
      <c r="D12" s="59">
        <v>1802.42</v>
      </c>
      <c r="E12" s="59">
        <v>862.64</v>
      </c>
    </row>
    <row r="13" spans="1:5" ht="38.25" thickBot="1">
      <c r="A13" s="58" t="s">
        <v>48</v>
      </c>
      <c r="B13" s="59">
        <v>1430.25</v>
      </c>
      <c r="C13" s="59">
        <v>23900.65</v>
      </c>
      <c r="D13" s="59">
        <v>19634.94</v>
      </c>
      <c r="E13" s="59">
        <v>5695.96</v>
      </c>
    </row>
    <row r="14" spans="1:5" ht="19.5" thickBot="1">
      <c r="A14" s="58" t="s">
        <v>4</v>
      </c>
      <c r="B14" s="60">
        <v>18310.32</v>
      </c>
      <c r="C14" s="60">
        <v>119183.19</v>
      </c>
      <c r="D14" s="60">
        <v>96508.55</v>
      </c>
      <c r="E14" s="60">
        <v>40984.96</v>
      </c>
    </row>
    <row r="15" ht="15">
      <c r="A15" s="66"/>
    </row>
    <row r="16" ht="19.5" thickBot="1">
      <c r="A16" s="61" t="s">
        <v>5</v>
      </c>
    </row>
    <row r="17" spans="1:3" ht="38.25" thickBot="1">
      <c r="A17" s="62" t="s">
        <v>46</v>
      </c>
      <c r="B17" s="57" t="s">
        <v>6</v>
      </c>
      <c r="C17" s="57" t="s">
        <v>17</v>
      </c>
    </row>
    <row r="18" spans="1:3" ht="19.5" thickBot="1">
      <c r="A18" s="63" t="s">
        <v>7</v>
      </c>
      <c r="B18" s="64" t="s">
        <v>3</v>
      </c>
      <c r="C18" s="59">
        <v>12493.36</v>
      </c>
    </row>
    <row r="19" spans="1:3" ht="38.25" thickBot="1">
      <c r="A19" s="63" t="s">
        <v>9</v>
      </c>
      <c r="B19" s="64" t="s">
        <v>60</v>
      </c>
      <c r="C19" s="59">
        <v>2269.32</v>
      </c>
    </row>
    <row r="20" spans="1:3" ht="38.25" thickBot="1">
      <c r="A20" s="63" t="s">
        <v>10</v>
      </c>
      <c r="B20" s="64" t="s">
        <v>48</v>
      </c>
      <c r="C20" s="59">
        <v>23900.65</v>
      </c>
    </row>
    <row r="21" spans="1:3" ht="19.5" thickBot="1">
      <c r="A21" s="63" t="s">
        <v>11</v>
      </c>
      <c r="B21" s="64" t="s">
        <v>49</v>
      </c>
      <c r="C21" s="59">
        <v>7854.84</v>
      </c>
    </row>
    <row r="22" spans="1:3" ht="19.5" thickBot="1">
      <c r="A22" s="63" t="s">
        <v>50</v>
      </c>
      <c r="B22" s="64" t="s">
        <v>8</v>
      </c>
      <c r="C22" s="59">
        <v>27928.32</v>
      </c>
    </row>
    <row r="23" spans="1:3" ht="38.25" thickBot="1">
      <c r="A23" s="63" t="s">
        <v>51</v>
      </c>
      <c r="B23" s="64" t="s">
        <v>12</v>
      </c>
      <c r="C23" s="59">
        <v>83958.78</v>
      </c>
    </row>
    <row r="24" spans="1:3" ht="38.25" thickBot="1">
      <c r="A24" s="63" t="s">
        <v>13</v>
      </c>
      <c r="B24" s="64" t="s">
        <v>61</v>
      </c>
      <c r="C24" s="59">
        <v>16295.54</v>
      </c>
    </row>
    <row r="25" spans="1:3" ht="75.75" thickBot="1">
      <c r="A25" s="63" t="s">
        <v>13</v>
      </c>
      <c r="B25" s="64" t="s">
        <v>70</v>
      </c>
      <c r="C25" s="59">
        <v>37302</v>
      </c>
    </row>
    <row r="26" spans="1:3" ht="19.5" thickBot="1">
      <c r="A26" s="63" t="s">
        <v>13</v>
      </c>
      <c r="B26" s="64" t="s">
        <v>71</v>
      </c>
      <c r="C26" s="59">
        <v>6958</v>
      </c>
    </row>
    <row r="27" spans="1:3" ht="57" thickBot="1">
      <c r="A27" s="63" t="s">
        <v>13</v>
      </c>
      <c r="B27" s="64" t="s">
        <v>72</v>
      </c>
      <c r="C27" s="59">
        <v>932</v>
      </c>
    </row>
    <row r="28" spans="1:3" ht="38.25" thickBot="1">
      <c r="A28" s="63" t="s">
        <v>13</v>
      </c>
      <c r="B28" s="64" t="s">
        <v>73</v>
      </c>
      <c r="C28" s="59">
        <v>4674</v>
      </c>
    </row>
    <row r="29" spans="1:3" ht="19.5" thickBot="1">
      <c r="A29" s="63" t="s">
        <v>13</v>
      </c>
      <c r="B29" s="64" t="s">
        <v>74</v>
      </c>
      <c r="C29" s="59">
        <v>492</v>
      </c>
    </row>
    <row r="30" spans="1:3" ht="57" thickBot="1">
      <c r="A30" s="63" t="s">
        <v>13</v>
      </c>
      <c r="B30" s="64" t="s">
        <v>75</v>
      </c>
      <c r="C30" s="59">
        <v>1513</v>
      </c>
    </row>
    <row r="31" spans="1:3" ht="19.5" thickBot="1">
      <c r="A31" s="63" t="s">
        <v>13</v>
      </c>
      <c r="B31" s="64" t="s">
        <v>76</v>
      </c>
      <c r="C31" s="59">
        <v>1130</v>
      </c>
    </row>
    <row r="32" spans="1:3" ht="38.25" thickBot="1">
      <c r="A32" s="63" t="s">
        <v>13</v>
      </c>
      <c r="B32" s="64" t="s">
        <v>62</v>
      </c>
      <c r="C32" s="59">
        <v>1908</v>
      </c>
    </row>
    <row r="33" spans="1:3" ht="75.75" thickBot="1">
      <c r="A33" s="63" t="s">
        <v>13</v>
      </c>
      <c r="B33" s="64" t="s">
        <v>63</v>
      </c>
      <c r="C33" s="59">
        <v>11634.24</v>
      </c>
    </row>
    <row r="34" spans="1:3" ht="38.25" thickBot="1">
      <c r="A34" s="63" t="s">
        <v>13</v>
      </c>
      <c r="B34" s="64" t="s">
        <v>77</v>
      </c>
      <c r="C34" s="59">
        <v>1120</v>
      </c>
    </row>
    <row r="35" spans="1:3" ht="19.5" thickBot="1">
      <c r="A35" s="63" t="s">
        <v>64</v>
      </c>
      <c r="B35" s="64" t="s">
        <v>65</v>
      </c>
      <c r="C35" s="59">
        <v>2443.73</v>
      </c>
    </row>
    <row r="36" spans="1:3" ht="38.25" thickBot="1">
      <c r="A36" s="58"/>
      <c r="B36" s="65" t="s">
        <v>47</v>
      </c>
      <c r="C36" s="60">
        <v>160849</v>
      </c>
    </row>
    <row r="37" ht="15.75" thickBot="1">
      <c r="A37" s="66"/>
    </row>
    <row r="38" spans="1:2" ht="57" thickBot="1">
      <c r="A38" s="71" t="s">
        <v>78</v>
      </c>
      <c r="B38" s="57">
        <v>-32930.14</v>
      </c>
    </row>
    <row r="39" spans="1:2" ht="57" thickBot="1">
      <c r="A39" s="58" t="s">
        <v>57</v>
      </c>
      <c r="B39" s="60">
        <v>40984.96</v>
      </c>
    </row>
    <row r="40" spans="1:2" ht="38.25" thickBot="1">
      <c r="A40" s="63" t="s">
        <v>15</v>
      </c>
      <c r="B40" s="60" t="s">
        <v>79</v>
      </c>
    </row>
    <row r="41" spans="1:2" ht="38.25" thickBot="1">
      <c r="A41" s="63" t="s">
        <v>58</v>
      </c>
      <c r="B41" s="60">
        <v>29884.91</v>
      </c>
    </row>
    <row r="42" ht="15">
      <c r="A42" s="66"/>
    </row>
    <row r="43" ht="15.75">
      <c r="A43" s="67" t="s">
        <v>59</v>
      </c>
    </row>
    <row r="44" ht="15">
      <c r="A44" s="6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2017-05-23T15:07:04Z</cp:lastPrinted>
  <dcterms:created xsi:type="dcterms:W3CDTF">2015-10-12T10:40:12Z</dcterms:created>
  <dcterms:modified xsi:type="dcterms:W3CDTF">2018-03-21T12:41:19Z</dcterms:modified>
  <cp:category/>
  <cp:version/>
  <cp:contentType/>
  <cp:contentStatus/>
</cp:coreProperties>
</file>