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5 (2)" sheetId="4" r:id="rId4"/>
    <sheet name="2014" sheetId="5" r:id="rId5"/>
  </sheets>
  <definedNames>
    <definedName name="_xlnm.Print_Area" localSheetId="2">'2015'!$A$1:$F$50</definedName>
    <definedName name="_xlnm.Print_Area" localSheetId="3">'2015 (2)'!$A$1:$F$50</definedName>
    <definedName name="_xlnm.Print_Area" localSheetId="1">'2016'!$A$1:$F$41</definedName>
  </definedNames>
  <calcPr fullCalcOnLoad="1"/>
</workbook>
</file>

<file path=xl/sharedStrings.xml><?xml version="1.0" encoding="utf-8"?>
<sst xmlns="http://schemas.openxmlformats.org/spreadsheetml/2006/main" count="331" uniqueCount="124">
  <si>
    <t>Начислено</t>
  </si>
  <si>
    <t>Поступило (оплата)</t>
  </si>
  <si>
    <t>Содержание жилья</t>
  </si>
  <si>
    <t>Вывоз ТБО</t>
  </si>
  <si>
    <t>Электроэнергия МОП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</si>
  <si>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</si>
  <si>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</si>
  <si>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</si>
  <si>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</si>
  <si>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</si>
  <si>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</si>
  <si>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</si>
  <si>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</si>
  <si>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5.</t>
  </si>
  <si>
    <t>Содержание общего имущества, в т.ч.</t>
  </si>
  <si>
    <t>-</t>
  </si>
  <si>
    <t>Всего работ за период</t>
  </si>
  <si>
    <t>Сальдо на 01.01.2015г (по начислениям) (+)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</si>
  <si>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</si>
  <si>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</si>
  <si>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</si>
  <si>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</si>
  <si>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</si>
  <si>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</si>
  <si>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</si>
  <si>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</si>
  <si>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</si>
  <si>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</si>
  <si>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</si>
  <si>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</si>
  <si>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</si>
  <si>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</si>
  <si>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</si>
  <si>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</si>
  <si>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</si>
  <si>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</si>
  <si>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</si>
  <si>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</si>
  <si>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</si>
  <si>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</si>
  <si>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</si>
  <si>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</si>
  <si>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</si>
  <si>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</si>
  <si>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</si>
  <si>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</si>
  <si>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</si>
  <si>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</si>
  <si>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</si>
  <si>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6.</t>
  </si>
  <si>
    <t>Задолженность на 01.01.2014 г</t>
  </si>
  <si>
    <t>Складирование ТБО</t>
  </si>
  <si>
    <t>Обслуживание ВГО</t>
  </si>
  <si>
    <t>№ п/п</t>
  </si>
  <si>
    <t>Вывоз КГМ</t>
  </si>
  <si>
    <t>Всего работ  за период</t>
  </si>
  <si>
    <t xml:space="preserve">     - за декабрь 2014 года</t>
  </si>
  <si>
    <t>Сумма работ</t>
  </si>
  <si>
    <t>31,12,2014</t>
  </si>
  <si>
    <t>7.</t>
  </si>
  <si>
    <t>Осмотры</t>
  </si>
  <si>
    <t>пломбировка счетчика</t>
  </si>
  <si>
    <t>ремонт силового предохранительного шкафа</t>
  </si>
  <si>
    <t>26,05,2014</t>
  </si>
  <si>
    <t>Персонифицированный учет МКД (за 2014 год)</t>
  </si>
  <si>
    <t xml:space="preserve">Выполненные работы </t>
  </si>
  <si>
    <t>снятие показаний</t>
  </si>
  <si>
    <t>31,03,2014</t>
  </si>
  <si>
    <t>Снятие показаний</t>
  </si>
  <si>
    <t>30,06,2014</t>
  </si>
  <si>
    <t>Пер. Северный, д. 1</t>
  </si>
  <si>
    <t>В управлении ООО «УК Старый Город» - с 01.04.2012  года</t>
  </si>
  <si>
    <t>Общая площадь квартир –  578,56 м.кв.</t>
  </si>
  <si>
    <t>Остаток на 01.01.2014 года – 40646,33 (+)</t>
  </si>
  <si>
    <t xml:space="preserve">Ремонт силового предохранительного шкафа </t>
  </si>
  <si>
    <t>оштукатуривание фасадов</t>
  </si>
  <si>
    <t>перенавеска водосточных труб</t>
  </si>
  <si>
    <t>7226,55</t>
  </si>
  <si>
    <t>Экономист ООО «УК Старый город»                                                                   Хромушина Т.В.</t>
  </si>
  <si>
    <t>28,02,2014</t>
  </si>
  <si>
    <t>10,07,2014</t>
  </si>
  <si>
    <t>20,08,2014</t>
  </si>
  <si>
    <t>перенавеска водосточных труб, очистка водосточной системы</t>
  </si>
  <si>
    <t>02,09,2014</t>
  </si>
  <si>
    <t>снятие показаний приборов учета э/э</t>
  </si>
  <si>
    <t>осмотр э/сетей</t>
  </si>
  <si>
    <t>осмотр системы водоснабжения, водоотведения на предмет утечки по завке</t>
  </si>
  <si>
    <t>13.14.2015</t>
  </si>
  <si>
    <t>+окос</t>
  </si>
  <si>
    <t>промывка труб канализационной системы</t>
  </si>
  <si>
    <t>арс</t>
  </si>
  <si>
    <t>ежемесячно</t>
  </si>
  <si>
    <t>Услуги аварийной службы</t>
  </si>
  <si>
    <t>Задолженность населения на 31.12.2015 г.</t>
  </si>
  <si>
    <t>Справочно: финансовый результат с учетом задолженности</t>
  </si>
  <si>
    <t>август</t>
  </si>
  <si>
    <t>Сальдо на 31.12.2015 г.</t>
  </si>
  <si>
    <t xml:space="preserve">Санитарное содержание придомовой территории, вывоз КГМ 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</si>
  <si>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</si>
  <si>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</si>
  <si>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</si>
  <si>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</si>
  <si>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</si>
  <si>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</si>
  <si>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</si>
  <si>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Двор</t>
  </si>
  <si>
    <t>Аварийка</t>
  </si>
  <si>
    <t>Снятие показаний приборов учета э/э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</si>
  <si>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</si>
  <si>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</si>
  <si>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</si>
  <si>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</si>
  <si>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</si>
  <si>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</si>
  <si>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</si>
  <si>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входит</t>
  </si>
  <si>
    <t>Хол.вода на соид</t>
  </si>
  <si>
    <t>Водоотведение на соид</t>
  </si>
  <si>
    <t>Электроэнергия на соид</t>
  </si>
  <si>
    <t xml:space="preserve">Обследование электрических сетей. </t>
  </si>
  <si>
    <t>Снятие показаний с приборов учета электроэнергии</t>
  </si>
  <si>
    <t>Обследование чердачных, подвальных и лест. клеток  на предмет утечки трубопроводов. Смена вентилей и клапанов</t>
  </si>
  <si>
    <t>Разовая уборка придомовой тер-рии</t>
  </si>
  <si>
    <t>Аварийные работы. Залитие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</si>
</sst>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14" fontId="1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2" fillId="37" borderId="13" xfId="0" applyFont="1" applyFill="1" applyBorder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4" fontId="2" fillId="38" borderId="13" xfId="0" applyNumberFormat="1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/>
    </xf>
    <xf numFmtId="2" fontId="2" fillId="36" borderId="13" xfId="0" applyNumberFormat="1" applyFont="1" applyFill="1" applyBorder="1" applyAlignment="1">
      <alignment horizontal="center" vertical="center"/>
    </xf>
    <xf numFmtId="14" fontId="2" fillId="37" borderId="13" xfId="0" applyNumberFormat="1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5" fillId="0" borderId="22" xfId="0" applyFont="1" applyBorder="1" applyAlignment="1">
      <alignment vertical="center" wrapText="1"/>
    </xf>
    <xf numFmtId="0" fontId="45" fillId="0" borderId="25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4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4" fontId="1" fillId="33" borderId="29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center" vertical="center"/>
    </xf>
    <xf numFmtId="2" fontId="48" fillId="33" borderId="0" xfId="0" applyNumberFormat="1" applyFont="1" applyFill="1" applyAlignment="1">
      <alignment/>
    </xf>
    <xf numFmtId="4" fontId="1" fillId="0" borderId="24" xfId="0" applyNumberFormat="1" applyFont="1" applyBorder="1" applyAlignment="1">
      <alignment horizontal="center" vertical="center" wrapText="1"/>
    </xf>
    <xf numFmtId="14" fontId="47" fillId="33" borderId="13" xfId="0" applyNumberFormat="1" applyFont="1" applyFill="1" applyBorder="1" applyAlignment="1">
      <alignment horizontal="center" vertical="center"/>
    </xf>
    <xf numFmtId="0" fontId="47" fillId="39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40" borderId="13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3" fontId="47" fillId="3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47" fillId="41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left" vertical="center" wrapText="1"/>
    </xf>
    <xf numFmtId="0" fontId="47" fillId="33" borderId="33" xfId="0" applyFont="1" applyFill="1" applyBorder="1" applyAlignment="1">
      <alignment horizontal="left" vertical="center" wrapText="1"/>
    </xf>
    <xf numFmtId="0" fontId="47" fillId="33" borderId="34" xfId="0" applyFont="1" applyFill="1" applyBorder="1" applyAlignment="1">
      <alignment horizontal="left" vertical="center" wrapText="1"/>
    </xf>
    <xf numFmtId="0" fontId="47" fillId="33" borderId="32" xfId="0" applyFont="1" applyFill="1" applyBorder="1" applyAlignment="1">
      <alignment horizontal="left" vertical="center"/>
    </xf>
    <xf numFmtId="0" fontId="47" fillId="33" borderId="33" xfId="0" applyFont="1" applyFill="1" applyBorder="1" applyAlignment="1">
      <alignment horizontal="left" vertical="center"/>
    </xf>
    <xf numFmtId="0" fontId="47" fillId="33" borderId="34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 horizontal="left" vertical="center" wrapText="1"/>
    </xf>
    <xf numFmtId="0" fontId="1" fillId="33" borderId="34" xfId="0" applyFont="1" applyFill="1" applyBorder="1" applyAlignment="1">
      <alignment horizontal="left" vertical="center" wrapText="1"/>
    </xf>
    <xf numFmtId="0" fontId="2" fillId="38" borderId="32" xfId="0" applyFont="1" applyFill="1" applyBorder="1" applyAlignment="1">
      <alignment horizontal="left" vertical="center" wrapText="1"/>
    </xf>
    <xf numFmtId="0" fontId="2" fillId="38" borderId="33" xfId="0" applyFont="1" applyFill="1" applyBorder="1" applyAlignment="1">
      <alignment horizontal="left" vertical="center" wrapText="1"/>
    </xf>
    <xf numFmtId="0" fontId="2" fillId="38" borderId="34" xfId="0" applyFont="1" applyFill="1" applyBorder="1" applyAlignment="1">
      <alignment horizontal="left" vertical="center" wrapText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7" borderId="32" xfId="0" applyFont="1" applyFill="1" applyBorder="1" applyAlignment="1">
      <alignment horizontal="left" wrapText="1"/>
    </xf>
    <xf numFmtId="0" fontId="2" fillId="37" borderId="33" xfId="0" applyFont="1" applyFill="1" applyBorder="1" applyAlignment="1">
      <alignment horizontal="left" wrapText="1"/>
    </xf>
    <xf numFmtId="0" fontId="2" fillId="37" borderId="34" xfId="0" applyFont="1" applyFill="1" applyBorder="1" applyAlignment="1">
      <alignment horizontal="left" wrapText="1"/>
    </xf>
    <xf numFmtId="0" fontId="1" fillId="34" borderId="32" xfId="0" applyFont="1" applyFill="1" applyBorder="1" applyAlignment="1">
      <alignment horizontal="left" vertical="center" wrapText="1"/>
    </xf>
    <xf numFmtId="0" fontId="1" fillId="34" borderId="33" xfId="0" applyFont="1" applyFill="1" applyBorder="1" applyAlignment="1">
      <alignment horizontal="left" vertical="center" wrapText="1"/>
    </xf>
    <xf numFmtId="0" fontId="1" fillId="34" borderId="3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30">
      <selection activeCell="A36" sqref="A36"/>
    </sheetView>
  </sheetViews>
  <sheetFormatPr defaultColWidth="9.140625" defaultRowHeight="12.75" outlineLevelRow="1"/>
  <cols>
    <col min="1" max="1" width="4.421875" style="13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21" t="s">
        <v>108</v>
      </c>
      <c r="B1" s="121"/>
      <c r="C1" s="121"/>
      <c r="D1" s="121"/>
      <c r="E1" s="121"/>
      <c r="F1" s="121"/>
      <c r="G1" s="87"/>
    </row>
    <row r="2" spans="1:8" ht="15.75">
      <c r="A2" s="121" t="s">
        <v>70</v>
      </c>
      <c r="B2" s="121"/>
      <c r="C2" s="121"/>
      <c r="D2" s="121"/>
      <c r="E2" s="121"/>
      <c r="F2" s="121"/>
      <c r="G2" s="11"/>
      <c r="H2" s="12"/>
    </row>
    <row r="3" ht="9" customHeight="1"/>
    <row r="4" spans="1:6" ht="15.75" hidden="1" outlineLevel="1">
      <c r="A4" s="14" t="s">
        <v>71</v>
      </c>
      <c r="C4" s="14"/>
      <c r="D4" s="14"/>
      <c r="E4" s="14"/>
      <c r="F4" s="14"/>
    </row>
    <row r="5" spans="1:9" ht="15.75" hidden="1" outlineLevel="1">
      <c r="A5" s="14" t="s">
        <v>22</v>
      </c>
      <c r="C5" s="14"/>
      <c r="D5" s="14">
        <v>578.4</v>
      </c>
      <c r="E5" s="14" t="s">
        <v>23</v>
      </c>
      <c r="F5" s="14"/>
      <c r="G5" s="14"/>
      <c r="I5" s="34"/>
    </row>
    <row r="6" ht="9" customHeight="1" collapsed="1">
      <c r="I6" s="35"/>
    </row>
    <row r="7" spans="1:6" ht="15.75">
      <c r="A7" s="11" t="s">
        <v>109</v>
      </c>
      <c r="C7" s="11"/>
      <c r="D7" s="15">
        <f>'2016'!F33</f>
        <v>108140.78400000004</v>
      </c>
      <c r="E7" s="11" t="s">
        <v>25</v>
      </c>
      <c r="F7" s="11"/>
    </row>
    <row r="8" spans="1:6" ht="15.75">
      <c r="A8" s="11" t="s">
        <v>110</v>
      </c>
      <c r="C8" s="14"/>
      <c r="D8" s="16">
        <f>C19</f>
        <v>-23303.360000000008</v>
      </c>
      <c r="E8" s="14" t="s">
        <v>27</v>
      </c>
      <c r="F8" s="14"/>
    </row>
    <row r="9" spans="2:6" ht="15.75">
      <c r="B9" s="14"/>
      <c r="C9" s="14"/>
      <c r="D9" s="14"/>
      <c r="E9" s="14"/>
      <c r="F9" s="17" t="s">
        <v>28</v>
      </c>
    </row>
    <row r="10" spans="1:6" s="13" customFormat="1" ht="28.5" customHeight="1">
      <c r="A10" s="4" t="s">
        <v>29</v>
      </c>
      <c r="B10" s="18" t="s">
        <v>30</v>
      </c>
      <c r="C10" s="19" t="s">
        <v>111</v>
      </c>
      <c r="D10" s="19" t="s">
        <v>0</v>
      </c>
      <c r="E10" s="19" t="s">
        <v>32</v>
      </c>
      <c r="F10" s="19" t="s">
        <v>112</v>
      </c>
    </row>
    <row r="11" spans="1:9" s="22" customFormat="1" ht="30" customHeight="1">
      <c r="A11" s="4">
        <v>1</v>
      </c>
      <c r="B11" s="20" t="s">
        <v>2</v>
      </c>
      <c r="C11" s="70">
        <v>-18070.58000000001</v>
      </c>
      <c r="D11" s="68">
        <f>64922.74-1.49</f>
        <v>64921.25</v>
      </c>
      <c r="E11" s="68">
        <v>71441.42</v>
      </c>
      <c r="F11" s="68">
        <f aca="true" t="shared" si="0" ref="F11:F18">C11-D11+E11</f>
        <v>-11550.410000000018</v>
      </c>
      <c r="G11" s="5" t="s">
        <v>47</v>
      </c>
      <c r="H11" s="5">
        <v>11.17</v>
      </c>
      <c r="I11" s="35">
        <f>H11*12*H23</f>
        <v>77528.73599999999</v>
      </c>
    </row>
    <row r="12" spans="1:9" s="22" customFormat="1" ht="15.75">
      <c r="A12" s="4">
        <v>2</v>
      </c>
      <c r="B12" s="20" t="s">
        <v>3</v>
      </c>
      <c r="C12" s="70">
        <v>-2028.1499999999978</v>
      </c>
      <c r="D12" s="68">
        <f>7213.54-0.17</f>
        <v>7213.37</v>
      </c>
      <c r="E12" s="68">
        <v>6309.26</v>
      </c>
      <c r="F12" s="68">
        <f t="shared" si="0"/>
        <v>-2932.2599999999966</v>
      </c>
      <c r="G12" s="14" t="s">
        <v>48</v>
      </c>
      <c r="H12" s="5">
        <v>3.2</v>
      </c>
      <c r="I12" s="34">
        <f>H12*12*H23</f>
        <v>22210.56</v>
      </c>
    </row>
    <row r="13" spans="1:9" s="22" customFormat="1" ht="29.25" customHeight="1">
      <c r="A13" s="4">
        <v>3</v>
      </c>
      <c r="B13" s="20" t="s">
        <v>51</v>
      </c>
      <c r="C13" s="70">
        <v>-994.5799999999999</v>
      </c>
      <c r="D13" s="68">
        <f>3537.52-0.08</f>
        <v>3537.44</v>
      </c>
      <c r="E13" s="68">
        <v>3094.06</v>
      </c>
      <c r="F13" s="68">
        <f t="shared" si="0"/>
        <v>-1437.9600000000005</v>
      </c>
      <c r="G13" s="21" t="s">
        <v>105</v>
      </c>
      <c r="H13" s="21">
        <f>0.53+1.78</f>
        <v>2.31</v>
      </c>
      <c r="I13" s="22">
        <f>H13*12*H23</f>
        <v>16033.248</v>
      </c>
    </row>
    <row r="14" spans="1:8" s="22" customFormat="1" ht="30" customHeight="1">
      <c r="A14" s="4">
        <v>4</v>
      </c>
      <c r="B14" s="20" t="s">
        <v>52</v>
      </c>
      <c r="C14" s="70">
        <v>-507.0400000000002</v>
      </c>
      <c r="D14" s="68">
        <v>2583.68</v>
      </c>
      <c r="E14" s="68">
        <v>2044.05</v>
      </c>
      <c r="F14" s="68">
        <f t="shared" si="0"/>
        <v>-1046.6700000000003</v>
      </c>
      <c r="G14" s="21"/>
      <c r="H14" s="21"/>
    </row>
    <row r="15" spans="1:8" s="22" customFormat="1" ht="30" customHeight="1">
      <c r="A15" s="4">
        <v>5</v>
      </c>
      <c r="B15" s="20" t="s">
        <v>4</v>
      </c>
      <c r="C15" s="70">
        <v>-1703.0100000000002</v>
      </c>
      <c r="D15" s="68">
        <v>818.63</v>
      </c>
      <c r="E15" s="68">
        <v>1359.95</v>
      </c>
      <c r="F15" s="68">
        <f t="shared" si="0"/>
        <v>-1161.6900000000003</v>
      </c>
      <c r="G15" s="21"/>
      <c r="H15" s="99" t="s">
        <v>115</v>
      </c>
    </row>
    <row r="16" spans="1:8" s="22" customFormat="1" ht="30" customHeight="1">
      <c r="A16" s="4">
        <v>6</v>
      </c>
      <c r="B16" s="20" t="s">
        <v>116</v>
      </c>
      <c r="C16" s="100">
        <v>0</v>
      </c>
      <c r="D16" s="69">
        <f>270.18+90.05</f>
        <v>360.23</v>
      </c>
      <c r="E16" s="69">
        <v>287.97</v>
      </c>
      <c r="F16" s="68">
        <f t="shared" si="0"/>
        <v>-72.25999999999999</v>
      </c>
      <c r="G16" s="21"/>
      <c r="H16" s="99"/>
    </row>
    <row r="17" spans="1:8" s="22" customFormat="1" ht="30" customHeight="1">
      <c r="A17" s="4">
        <v>7</v>
      </c>
      <c r="B17" s="20" t="s">
        <v>117</v>
      </c>
      <c r="C17" s="100">
        <v>0</v>
      </c>
      <c r="D17" s="69">
        <v>193.84</v>
      </c>
      <c r="E17" s="69">
        <v>156.41</v>
      </c>
      <c r="F17" s="68">
        <f t="shared" si="0"/>
        <v>-37.43000000000001</v>
      </c>
      <c r="G17" s="21"/>
      <c r="H17" s="99"/>
    </row>
    <row r="18" spans="1:8" s="22" customFormat="1" ht="30" customHeight="1">
      <c r="A18" s="4">
        <v>8</v>
      </c>
      <c r="B18" s="20" t="s">
        <v>118</v>
      </c>
      <c r="C18" s="100">
        <v>0</v>
      </c>
      <c r="D18" s="69">
        <f>8644.91-2141.95+3390.87</f>
        <v>9893.83</v>
      </c>
      <c r="E18" s="69">
        <v>7970.66</v>
      </c>
      <c r="F18" s="68">
        <f t="shared" si="0"/>
        <v>-1923.17</v>
      </c>
      <c r="G18" s="21"/>
      <c r="H18" s="99"/>
    </row>
    <row r="19" spans="1:6" ht="19.5" customHeight="1">
      <c r="A19" s="4"/>
      <c r="B19" s="20" t="s">
        <v>5</v>
      </c>
      <c r="C19" s="69">
        <f>SUM(C11:C18)</f>
        <v>-23303.360000000008</v>
      </c>
      <c r="D19" s="69">
        <f>SUM(D11:D18)</f>
        <v>89522.26999999999</v>
      </c>
      <c r="E19" s="69">
        <f>SUM(E11:E18)</f>
        <v>92663.78</v>
      </c>
      <c r="F19" s="68">
        <f>SUM(F11:F18)</f>
        <v>-20161.850000000013</v>
      </c>
    </row>
    <row r="20" ht="11.25" customHeight="1"/>
    <row r="21" spans="1:6" ht="15.75">
      <c r="A21" s="121" t="s">
        <v>33</v>
      </c>
      <c r="B21" s="121"/>
      <c r="C21" s="121"/>
      <c r="D21" s="121"/>
      <c r="E21" s="121"/>
      <c r="F21" s="121"/>
    </row>
    <row r="22" spans="1:8" ht="15.75">
      <c r="A22" s="87"/>
      <c r="B22" s="87"/>
      <c r="C22" s="87"/>
      <c r="D22" s="87"/>
      <c r="E22" s="87"/>
      <c r="F22" s="87"/>
      <c r="H22" s="5" t="s">
        <v>34</v>
      </c>
    </row>
    <row r="23" spans="1:8" ht="33" customHeight="1">
      <c r="A23" s="19" t="s">
        <v>46</v>
      </c>
      <c r="B23" s="122" t="s">
        <v>7</v>
      </c>
      <c r="C23" s="122"/>
      <c r="D23" s="122"/>
      <c r="E23" s="122"/>
      <c r="F23" s="23" t="s">
        <v>21</v>
      </c>
      <c r="G23" s="24"/>
      <c r="H23" s="5">
        <f>D5</f>
        <v>578.4</v>
      </c>
    </row>
    <row r="24" spans="1:10" ht="18" customHeight="1">
      <c r="A24" s="93">
        <v>1</v>
      </c>
      <c r="B24" s="123" t="s">
        <v>9</v>
      </c>
      <c r="C24" s="123"/>
      <c r="D24" s="123"/>
      <c r="E24" s="123"/>
      <c r="F24" s="94">
        <f>I12</f>
        <v>22210.56</v>
      </c>
      <c r="G24" s="14"/>
      <c r="H24" s="5" t="s">
        <v>35</v>
      </c>
      <c r="I24" s="5" t="s">
        <v>36</v>
      </c>
      <c r="J24" s="5" t="s">
        <v>37</v>
      </c>
    </row>
    <row r="25" spans="1:10" ht="18" customHeight="1">
      <c r="A25" s="95">
        <v>2</v>
      </c>
      <c r="B25" s="124" t="s">
        <v>52</v>
      </c>
      <c r="C25" s="124"/>
      <c r="D25" s="124"/>
      <c r="E25" s="124"/>
      <c r="F25" s="96">
        <f>D14</f>
        <v>2583.68</v>
      </c>
      <c r="G25" s="14"/>
      <c r="I25" s="84"/>
      <c r="J25" s="18"/>
    </row>
    <row r="26" spans="1:10" ht="30" customHeight="1">
      <c r="A26" s="95">
        <v>3</v>
      </c>
      <c r="B26" s="124" t="s">
        <v>97</v>
      </c>
      <c r="C26" s="124"/>
      <c r="D26" s="124"/>
      <c r="E26" s="124"/>
      <c r="F26" s="96">
        <f>I13</f>
        <v>16033.248</v>
      </c>
      <c r="I26" s="18"/>
      <c r="J26" s="18"/>
    </row>
    <row r="27" spans="1:10" ht="18" customHeight="1">
      <c r="A27" s="95">
        <v>4</v>
      </c>
      <c r="B27" s="124" t="s">
        <v>14</v>
      </c>
      <c r="C27" s="124"/>
      <c r="D27" s="124"/>
      <c r="E27" s="124"/>
      <c r="F27" s="96">
        <f>F28+F29+F30</f>
        <v>2243</v>
      </c>
      <c r="I27" s="18"/>
      <c r="J27" s="18"/>
    </row>
    <row r="28" spans="1:6" ht="18" customHeight="1">
      <c r="A28" s="95" t="s">
        <v>15</v>
      </c>
      <c r="B28" s="124" t="s">
        <v>38</v>
      </c>
      <c r="C28" s="124"/>
      <c r="D28" s="124"/>
      <c r="E28" s="124"/>
      <c r="F28" s="96">
        <f>F51</f>
        <v>968</v>
      </c>
    </row>
    <row r="29" spans="1:7" ht="16.5" customHeight="1">
      <c r="A29" s="95" t="s">
        <v>15</v>
      </c>
      <c r="B29" s="124" t="s">
        <v>39</v>
      </c>
      <c r="C29" s="124"/>
      <c r="D29" s="124"/>
      <c r="E29" s="124"/>
      <c r="F29" s="96">
        <f>F45+F46+F47+F48+F49+F50</f>
        <v>1275</v>
      </c>
      <c r="G29" s="14"/>
    </row>
    <row r="30" spans="1:7" ht="16.5" customHeight="1">
      <c r="A30" s="95" t="s">
        <v>15</v>
      </c>
      <c r="B30" s="124" t="s">
        <v>40</v>
      </c>
      <c r="C30" s="124"/>
      <c r="D30" s="124"/>
      <c r="E30" s="124"/>
      <c r="F30" s="96">
        <v>0</v>
      </c>
      <c r="G30" s="14"/>
    </row>
    <row r="31" spans="1:7" ht="16.5" customHeight="1">
      <c r="A31" s="95">
        <v>5</v>
      </c>
      <c r="B31" s="120" t="s">
        <v>92</v>
      </c>
      <c r="C31" s="120"/>
      <c r="D31" s="120"/>
      <c r="E31" s="120"/>
      <c r="F31" s="96">
        <f>F53</f>
        <v>690</v>
      </c>
      <c r="G31" s="14"/>
    </row>
    <row r="32" spans="1:7" ht="16.5" customHeight="1">
      <c r="A32" s="95">
        <v>6</v>
      </c>
      <c r="B32" s="120" t="s">
        <v>4</v>
      </c>
      <c r="C32" s="120"/>
      <c r="D32" s="120"/>
      <c r="E32" s="120"/>
      <c r="F32" s="96">
        <f>D15</f>
        <v>818.63</v>
      </c>
      <c r="G32" s="14"/>
    </row>
    <row r="33" spans="1:7" ht="17.25" customHeight="1">
      <c r="A33" s="95">
        <v>7</v>
      </c>
      <c r="B33" s="120" t="s">
        <v>3</v>
      </c>
      <c r="C33" s="120"/>
      <c r="D33" s="120"/>
      <c r="E33" s="120"/>
      <c r="F33" s="96">
        <f>D12+D13</f>
        <v>10750.81</v>
      </c>
      <c r="G33" s="14"/>
    </row>
    <row r="34" spans="1:7" ht="17.25" customHeight="1">
      <c r="A34" s="27">
        <v>8</v>
      </c>
      <c r="B34" s="120" t="s">
        <v>116</v>
      </c>
      <c r="C34" s="120"/>
      <c r="D34" s="120"/>
      <c r="E34" s="120"/>
      <c r="F34" s="3">
        <f>D16</f>
        <v>360.23</v>
      </c>
      <c r="G34" s="14"/>
    </row>
    <row r="35" spans="1:7" ht="17.25" customHeight="1">
      <c r="A35" s="27">
        <v>9</v>
      </c>
      <c r="B35" s="120" t="s">
        <v>117</v>
      </c>
      <c r="C35" s="120"/>
      <c r="D35" s="120"/>
      <c r="E35" s="120"/>
      <c r="F35" s="3">
        <f>D17</f>
        <v>193.84</v>
      </c>
      <c r="G35" s="14"/>
    </row>
    <row r="36" spans="1:7" ht="17.25" customHeight="1">
      <c r="A36" s="27">
        <v>10</v>
      </c>
      <c r="B36" s="120" t="s">
        <v>118</v>
      </c>
      <c r="C36" s="120"/>
      <c r="D36" s="120"/>
      <c r="E36" s="120"/>
      <c r="F36" s="3">
        <f>D18</f>
        <v>9893.83</v>
      </c>
      <c r="G36" s="14"/>
    </row>
    <row r="37" spans="1:7" ht="17.25" customHeight="1">
      <c r="A37" s="97"/>
      <c r="B37" s="125" t="s">
        <v>16</v>
      </c>
      <c r="C37" s="125"/>
      <c r="D37" s="125"/>
      <c r="E37" s="125"/>
      <c r="F37" s="98">
        <f>F24+F25+F26+F27+F33+F31+F32+F34+F35+F36</f>
        <v>65777.828</v>
      </c>
      <c r="G37" s="14"/>
    </row>
    <row r="38" spans="1:7" s="30" customFormat="1" ht="21" customHeight="1">
      <c r="A38" s="13"/>
      <c r="B38" s="5"/>
      <c r="C38" s="5"/>
      <c r="D38" s="5"/>
      <c r="E38" s="5"/>
      <c r="F38" s="5"/>
      <c r="G38" s="11"/>
    </row>
    <row r="39" spans="1:6" ht="15.75">
      <c r="A39" s="126" t="s">
        <v>113</v>
      </c>
      <c r="B39" s="127"/>
      <c r="C39" s="127"/>
      <c r="D39" s="127"/>
      <c r="E39" s="128"/>
      <c r="F39" s="3">
        <f>D19-F37+D7</f>
        <v>131885.22600000002</v>
      </c>
    </row>
    <row r="40" spans="1:6" ht="18" customHeight="1">
      <c r="A40" s="126" t="s">
        <v>114</v>
      </c>
      <c r="B40" s="127"/>
      <c r="C40" s="127"/>
      <c r="D40" s="127"/>
      <c r="E40" s="128"/>
      <c r="F40" s="3">
        <f>F19</f>
        <v>-20161.850000000013</v>
      </c>
    </row>
    <row r="41" spans="1:6" ht="20.25" customHeight="1">
      <c r="A41" s="83" t="s">
        <v>94</v>
      </c>
      <c r="B41" s="83"/>
      <c r="C41" s="83"/>
      <c r="D41" s="83"/>
      <c r="E41" s="83"/>
      <c r="F41" s="3">
        <f>F39+F40</f>
        <v>111723.37600000002</v>
      </c>
    </row>
    <row r="42" ht="18" customHeight="1"/>
    <row r="43" ht="11.25" customHeight="1"/>
    <row r="44" spans="1:6" ht="15.75">
      <c r="A44" s="31" t="s">
        <v>29</v>
      </c>
      <c r="B44" s="31" t="s">
        <v>20</v>
      </c>
      <c r="C44" s="129" t="s">
        <v>41</v>
      </c>
      <c r="D44" s="130"/>
      <c r="E44" s="131"/>
      <c r="F44" s="31" t="s">
        <v>42</v>
      </c>
    </row>
    <row r="45" spans="1:6" ht="15.75" customHeight="1">
      <c r="A45" s="31"/>
      <c r="B45" s="101">
        <v>42775</v>
      </c>
      <c r="C45" s="114" t="s">
        <v>119</v>
      </c>
      <c r="D45" s="115"/>
      <c r="E45" s="116"/>
      <c r="F45" s="102">
        <v>425</v>
      </c>
    </row>
    <row r="46" spans="1:6" s="37" customFormat="1" ht="15.75">
      <c r="A46" s="103"/>
      <c r="B46" s="101">
        <v>42978</v>
      </c>
      <c r="C46" s="114" t="s">
        <v>120</v>
      </c>
      <c r="D46" s="115"/>
      <c r="E46" s="116"/>
      <c r="F46" s="102">
        <v>170</v>
      </c>
    </row>
    <row r="47" spans="1:6" ht="15.75">
      <c r="A47" s="103"/>
      <c r="B47" s="101">
        <v>43008</v>
      </c>
      <c r="C47" s="114" t="s">
        <v>120</v>
      </c>
      <c r="D47" s="115"/>
      <c r="E47" s="116"/>
      <c r="F47" s="102">
        <v>170</v>
      </c>
    </row>
    <row r="48" spans="1:6" s="30" customFormat="1" ht="15.75">
      <c r="A48" s="103"/>
      <c r="B48" s="101">
        <v>43039</v>
      </c>
      <c r="C48" s="114" t="s">
        <v>120</v>
      </c>
      <c r="D48" s="115"/>
      <c r="E48" s="116"/>
      <c r="F48" s="102">
        <v>170</v>
      </c>
    </row>
    <row r="49" spans="1:6" ht="15.75">
      <c r="A49" s="103"/>
      <c r="B49" s="101">
        <v>43069</v>
      </c>
      <c r="C49" s="114" t="s">
        <v>120</v>
      </c>
      <c r="D49" s="115"/>
      <c r="E49" s="116"/>
      <c r="F49" s="102">
        <v>170</v>
      </c>
    </row>
    <row r="50" spans="1:6" ht="15.75">
      <c r="A50" s="103"/>
      <c r="B50" s="101">
        <v>43098</v>
      </c>
      <c r="C50" s="114" t="s">
        <v>120</v>
      </c>
      <c r="D50" s="115"/>
      <c r="E50" s="116"/>
      <c r="F50" s="102">
        <v>170</v>
      </c>
    </row>
    <row r="51" spans="1:6" ht="15.75">
      <c r="A51" s="103"/>
      <c r="B51" s="101">
        <v>43068</v>
      </c>
      <c r="C51" s="114" t="s">
        <v>121</v>
      </c>
      <c r="D51" s="115"/>
      <c r="E51" s="116"/>
      <c r="F51" s="104">
        <v>968</v>
      </c>
    </row>
    <row r="52" spans="1:6" ht="15.75">
      <c r="A52" s="103"/>
      <c r="B52" s="101">
        <v>42825</v>
      </c>
      <c r="C52" s="114" t="s">
        <v>122</v>
      </c>
      <c r="D52" s="115"/>
      <c r="E52" s="116"/>
      <c r="F52" s="103">
        <v>2174</v>
      </c>
    </row>
    <row r="53" spans="1:6" ht="15.75">
      <c r="A53" s="103"/>
      <c r="B53" s="101">
        <v>42740</v>
      </c>
      <c r="C53" s="117" t="s">
        <v>123</v>
      </c>
      <c r="D53" s="118"/>
      <c r="E53" s="119"/>
      <c r="F53" s="112">
        <v>690</v>
      </c>
    </row>
    <row r="54" spans="1:6" ht="15.75">
      <c r="A54" s="103"/>
      <c r="B54" s="101"/>
      <c r="C54" s="105"/>
      <c r="D54" s="106"/>
      <c r="E54" s="107"/>
      <c r="F54" s="108"/>
    </row>
    <row r="55" spans="1:6" ht="15.75">
      <c r="A55" s="113" t="s">
        <v>43</v>
      </c>
      <c r="B55" s="113"/>
      <c r="C55" s="113"/>
      <c r="D55" s="113"/>
      <c r="E55" s="113"/>
      <c r="F55" s="32">
        <f>SUM(F45:F54)</f>
        <v>5107</v>
      </c>
    </row>
    <row r="56" spans="1:6" ht="15.75">
      <c r="A56" s="109"/>
      <c r="B56" s="110"/>
      <c r="C56" s="109"/>
      <c r="D56" s="109"/>
      <c r="E56" s="109"/>
      <c r="F56" s="109"/>
    </row>
    <row r="57" spans="1:6" ht="15.75">
      <c r="A57" s="109"/>
      <c r="B57" s="110"/>
      <c r="C57" s="111"/>
      <c r="D57" s="109"/>
      <c r="E57" s="109"/>
      <c r="F57" s="109"/>
    </row>
  </sheetData>
  <sheetProtection/>
  <mergeCells count="31">
    <mergeCell ref="C45:E45"/>
    <mergeCell ref="C46:E46"/>
    <mergeCell ref="B32:E32"/>
    <mergeCell ref="B33:E33"/>
    <mergeCell ref="B37:E37"/>
    <mergeCell ref="A39:E39"/>
    <mergeCell ref="A40:E40"/>
    <mergeCell ref="C44:E44"/>
    <mergeCell ref="B34:E34"/>
    <mergeCell ref="B26:E26"/>
    <mergeCell ref="B27:E27"/>
    <mergeCell ref="B28:E28"/>
    <mergeCell ref="B29:E29"/>
    <mergeCell ref="B30:E30"/>
    <mergeCell ref="B31:E31"/>
    <mergeCell ref="A1:F1"/>
    <mergeCell ref="A2:F2"/>
    <mergeCell ref="A21:F21"/>
    <mergeCell ref="B23:E23"/>
    <mergeCell ref="B24:E24"/>
    <mergeCell ref="B25:E25"/>
    <mergeCell ref="A55:E55"/>
    <mergeCell ref="C51:E51"/>
    <mergeCell ref="C52:E52"/>
    <mergeCell ref="C53:E53"/>
    <mergeCell ref="B35:E35"/>
    <mergeCell ref="B36:E36"/>
    <mergeCell ref="C47:E47"/>
    <mergeCell ref="C48:E48"/>
    <mergeCell ref="C49:E49"/>
    <mergeCell ref="C50:E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2"/>
  <sheetViews>
    <sheetView view="pageBreakPreview" zoomScaleSheetLayoutView="100" zoomScalePageLayoutView="0" workbookViewId="0" topLeftCell="A21">
      <selection activeCell="F40" sqref="F40"/>
    </sheetView>
  </sheetViews>
  <sheetFormatPr defaultColWidth="9.140625" defaultRowHeight="12.75" outlineLevelRow="1"/>
  <cols>
    <col min="1" max="1" width="4.421875" style="13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21" t="s">
        <v>98</v>
      </c>
      <c r="B1" s="121"/>
      <c r="C1" s="121"/>
      <c r="D1" s="121"/>
      <c r="E1" s="121"/>
      <c r="F1" s="121"/>
      <c r="G1" s="86"/>
    </row>
    <row r="2" spans="1:8" ht="15.75">
      <c r="A2" s="121" t="s">
        <v>70</v>
      </c>
      <c r="B2" s="121"/>
      <c r="C2" s="121"/>
      <c r="D2" s="121"/>
      <c r="E2" s="121"/>
      <c r="F2" s="121"/>
      <c r="G2" s="11"/>
      <c r="H2" s="12"/>
    </row>
    <row r="3" ht="9" customHeight="1"/>
    <row r="4" spans="1:6" ht="15.75" hidden="1" outlineLevel="1">
      <c r="A4" s="14" t="s">
        <v>71</v>
      </c>
      <c r="C4" s="14"/>
      <c r="D4" s="14"/>
      <c r="E4" s="14"/>
      <c r="F4" s="14"/>
    </row>
    <row r="5" spans="1:9" ht="15.75" hidden="1" outlineLevel="1">
      <c r="A5" s="14" t="s">
        <v>22</v>
      </c>
      <c r="C5" s="14"/>
      <c r="D5" s="14">
        <v>578.4</v>
      </c>
      <c r="E5" s="14" t="s">
        <v>23</v>
      </c>
      <c r="F5" s="14"/>
      <c r="G5" s="14"/>
      <c r="I5" s="34"/>
    </row>
    <row r="6" ht="9" customHeight="1" collapsed="1">
      <c r="I6" s="35"/>
    </row>
    <row r="7" spans="1:6" ht="15.75">
      <c r="A7" s="11" t="s">
        <v>99</v>
      </c>
      <c r="C7" s="11"/>
      <c r="D7" s="15">
        <f>'2015'!F33</f>
        <v>84590.95200000002</v>
      </c>
      <c r="E7" s="11" t="s">
        <v>25</v>
      </c>
      <c r="F7" s="11"/>
    </row>
    <row r="8" spans="1:6" ht="15.75">
      <c r="A8" s="11" t="s">
        <v>100</v>
      </c>
      <c r="C8" s="14"/>
      <c r="D8" s="16">
        <f>C16</f>
        <v>-17462.440000000002</v>
      </c>
      <c r="E8" s="14" t="s">
        <v>27</v>
      </c>
      <c r="F8" s="14"/>
    </row>
    <row r="9" spans="2:6" ht="15.75">
      <c r="B9" s="14"/>
      <c r="C9" s="14"/>
      <c r="D9" s="14"/>
      <c r="E9" s="14"/>
      <c r="F9" s="17" t="s">
        <v>28</v>
      </c>
    </row>
    <row r="10" spans="1:6" s="13" customFormat="1" ht="28.5" customHeight="1">
      <c r="A10" s="4" t="s">
        <v>29</v>
      </c>
      <c r="B10" s="18" t="s">
        <v>30</v>
      </c>
      <c r="C10" s="19" t="s">
        <v>101</v>
      </c>
      <c r="D10" s="19" t="s">
        <v>0</v>
      </c>
      <c r="E10" s="19" t="s">
        <v>32</v>
      </c>
      <c r="F10" s="19" t="s">
        <v>102</v>
      </c>
    </row>
    <row r="11" spans="1:9" s="22" customFormat="1" ht="30" customHeight="1">
      <c r="A11" s="4">
        <v>1</v>
      </c>
      <c r="B11" s="20" t="s">
        <v>2</v>
      </c>
      <c r="C11" s="70">
        <f>'2015'!F11</f>
        <v>-13897.620000000003</v>
      </c>
      <c r="D11" s="68">
        <f>64937.64</f>
        <v>64937.64</v>
      </c>
      <c r="E11" s="68">
        <v>60764.68</v>
      </c>
      <c r="F11" s="68">
        <f>C11-D11+E11</f>
        <v>-18070.58000000001</v>
      </c>
      <c r="G11" s="5" t="s">
        <v>47</v>
      </c>
      <c r="H11" s="5">
        <v>11.17</v>
      </c>
      <c r="I11" s="35">
        <f>H11*12*H20</f>
        <v>77528.73599999999</v>
      </c>
    </row>
    <row r="12" spans="1:9" s="22" customFormat="1" ht="15.75">
      <c r="A12" s="4">
        <v>2</v>
      </c>
      <c r="B12" s="20" t="s">
        <v>3</v>
      </c>
      <c r="C12" s="70">
        <f>'2015'!F12</f>
        <v>-1544.1799999999994</v>
      </c>
      <c r="D12" s="68">
        <v>7215.24</v>
      </c>
      <c r="E12" s="68">
        <v>6731.27</v>
      </c>
      <c r="F12" s="68">
        <f>C12-D12+E12</f>
        <v>-2028.1499999999978</v>
      </c>
      <c r="G12" s="14" t="s">
        <v>48</v>
      </c>
      <c r="H12" s="5">
        <v>3.2</v>
      </c>
      <c r="I12" s="34">
        <f>H12*12*H20</f>
        <v>22210.56</v>
      </c>
    </row>
    <row r="13" spans="1:9" s="22" customFormat="1" ht="29.25" customHeight="1">
      <c r="A13" s="4">
        <v>3</v>
      </c>
      <c r="B13" s="20" t="s">
        <v>51</v>
      </c>
      <c r="C13" s="70">
        <f>'2015'!F13</f>
        <v>-757.25</v>
      </c>
      <c r="D13" s="68">
        <v>3538.32</v>
      </c>
      <c r="E13" s="68">
        <v>3300.99</v>
      </c>
      <c r="F13" s="68">
        <f>C13-D13+E13</f>
        <v>-994.5799999999999</v>
      </c>
      <c r="G13" s="21" t="s">
        <v>105</v>
      </c>
      <c r="H13" s="21">
        <f>0.53+1.78</f>
        <v>2.31</v>
      </c>
      <c r="I13" s="22">
        <f>H13*12*H20</f>
        <v>16033.248</v>
      </c>
    </row>
    <row r="14" spans="1:8" s="22" customFormat="1" ht="30" customHeight="1">
      <c r="A14" s="4">
        <v>4</v>
      </c>
      <c r="B14" s="20" t="s">
        <v>52</v>
      </c>
      <c r="C14" s="70">
        <f>'2015'!F14</f>
        <v>-386.03999999999996</v>
      </c>
      <c r="D14" s="68">
        <f>1803.84</f>
        <v>1803.84</v>
      </c>
      <c r="E14" s="68">
        <v>1682.84</v>
      </c>
      <c r="F14" s="68">
        <f>C14-D14+E14</f>
        <v>-507.0400000000002</v>
      </c>
      <c r="G14" s="21"/>
      <c r="H14" s="21"/>
    </row>
    <row r="15" spans="1:8" s="22" customFormat="1" ht="30" customHeight="1">
      <c r="A15" s="4">
        <v>5</v>
      </c>
      <c r="B15" s="20" t="s">
        <v>4</v>
      </c>
      <c r="C15" s="70">
        <f>'2015'!F15</f>
        <v>-877.3499999999999</v>
      </c>
      <c r="D15" s="68">
        <v>7396.49</v>
      </c>
      <c r="E15" s="68">
        <v>6570.83</v>
      </c>
      <c r="F15" s="68">
        <f>C15-D15+E15</f>
        <v>-1703.0100000000002</v>
      </c>
      <c r="G15" s="21"/>
      <c r="H15" s="21"/>
    </row>
    <row r="16" spans="1:6" ht="19.5" customHeight="1">
      <c r="A16" s="4"/>
      <c r="B16" s="20" t="s">
        <v>5</v>
      </c>
      <c r="C16" s="69">
        <f>SUM(C11:C15)</f>
        <v>-17462.440000000002</v>
      </c>
      <c r="D16" s="69">
        <f>SUM(D11:D15)</f>
        <v>84891.53000000001</v>
      </c>
      <c r="E16" s="69">
        <f>SUM(E11:E15)</f>
        <v>79050.61</v>
      </c>
      <c r="F16" s="68">
        <f>SUM(F11:F15)</f>
        <v>-23303.360000000008</v>
      </c>
    </row>
    <row r="17" ht="11.25" customHeight="1"/>
    <row r="18" spans="1:6" ht="15.75">
      <c r="A18" s="121" t="s">
        <v>33</v>
      </c>
      <c r="B18" s="121"/>
      <c r="C18" s="121"/>
      <c r="D18" s="121"/>
      <c r="E18" s="121"/>
      <c r="F18" s="121"/>
    </row>
    <row r="19" spans="1:8" ht="15.75">
      <c r="A19" s="86"/>
      <c r="B19" s="86"/>
      <c r="C19" s="86"/>
      <c r="D19" s="86"/>
      <c r="E19" s="86"/>
      <c r="F19" s="86"/>
      <c r="H19" s="5" t="s">
        <v>34</v>
      </c>
    </row>
    <row r="20" spans="1:8" ht="33" customHeight="1">
      <c r="A20" s="19" t="s">
        <v>46</v>
      </c>
      <c r="B20" s="122" t="s">
        <v>7</v>
      </c>
      <c r="C20" s="122"/>
      <c r="D20" s="122"/>
      <c r="E20" s="122"/>
      <c r="F20" s="23" t="s">
        <v>21</v>
      </c>
      <c r="G20" s="24"/>
      <c r="H20" s="5">
        <f>D5</f>
        <v>578.4</v>
      </c>
    </row>
    <row r="21" spans="1:10" ht="18" customHeight="1">
      <c r="A21" s="93">
        <v>1</v>
      </c>
      <c r="B21" s="123" t="s">
        <v>9</v>
      </c>
      <c r="C21" s="123"/>
      <c r="D21" s="123"/>
      <c r="E21" s="123"/>
      <c r="F21" s="94">
        <f>I12</f>
        <v>22210.56</v>
      </c>
      <c r="G21" s="14"/>
      <c r="H21" s="5" t="s">
        <v>35</v>
      </c>
      <c r="I21" s="5" t="s">
        <v>36</v>
      </c>
      <c r="J21" s="5" t="s">
        <v>37</v>
      </c>
    </row>
    <row r="22" spans="1:10" ht="18" customHeight="1">
      <c r="A22" s="95">
        <v>2</v>
      </c>
      <c r="B22" s="124" t="s">
        <v>52</v>
      </c>
      <c r="C22" s="124"/>
      <c r="D22" s="124"/>
      <c r="E22" s="124"/>
      <c r="F22" s="96">
        <f>D14</f>
        <v>1803.84</v>
      </c>
      <c r="G22" s="14"/>
      <c r="I22" s="84"/>
      <c r="J22" s="18"/>
    </row>
    <row r="23" spans="1:10" ht="30" customHeight="1">
      <c r="A23" s="95">
        <v>3</v>
      </c>
      <c r="B23" s="124" t="s">
        <v>97</v>
      </c>
      <c r="C23" s="124"/>
      <c r="D23" s="124"/>
      <c r="E23" s="124"/>
      <c r="F23" s="96">
        <f>I13</f>
        <v>16033.248</v>
      </c>
      <c r="I23" s="18"/>
      <c r="J23" s="18"/>
    </row>
    <row r="24" spans="1:10" ht="18" customHeight="1">
      <c r="A24" s="95">
        <v>4</v>
      </c>
      <c r="B24" s="124" t="s">
        <v>14</v>
      </c>
      <c r="C24" s="124"/>
      <c r="D24" s="124"/>
      <c r="E24" s="124"/>
      <c r="F24" s="96">
        <f>F25+F26+F27</f>
        <v>2040</v>
      </c>
      <c r="I24" s="18"/>
      <c r="J24" s="18"/>
    </row>
    <row r="25" spans="1:6" ht="18" customHeight="1">
      <c r="A25" s="95" t="s">
        <v>15</v>
      </c>
      <c r="B25" s="124" t="s">
        <v>38</v>
      </c>
      <c r="C25" s="124"/>
      <c r="D25" s="124"/>
      <c r="E25" s="124"/>
      <c r="F25" s="96">
        <v>0</v>
      </c>
    </row>
    <row r="26" spans="1:7" ht="16.5" customHeight="1">
      <c r="A26" s="95" t="s">
        <v>15</v>
      </c>
      <c r="B26" s="124" t="s">
        <v>39</v>
      </c>
      <c r="C26" s="124"/>
      <c r="D26" s="124"/>
      <c r="E26" s="124"/>
      <c r="F26" s="96">
        <f>F39</f>
        <v>2040</v>
      </c>
      <c r="G26" s="14"/>
    </row>
    <row r="27" spans="1:7" ht="16.5" customHeight="1">
      <c r="A27" s="95" t="s">
        <v>15</v>
      </c>
      <c r="B27" s="124" t="s">
        <v>40</v>
      </c>
      <c r="C27" s="124"/>
      <c r="D27" s="124"/>
      <c r="E27" s="124"/>
      <c r="F27" s="96">
        <v>0</v>
      </c>
      <c r="G27" s="14"/>
    </row>
    <row r="28" spans="1:7" ht="16.5" customHeight="1">
      <c r="A28" s="95">
        <v>5</v>
      </c>
      <c r="B28" s="120" t="s">
        <v>92</v>
      </c>
      <c r="C28" s="120"/>
      <c r="D28" s="120"/>
      <c r="E28" s="120"/>
      <c r="F28" s="96">
        <f>F40</f>
        <v>1104</v>
      </c>
      <c r="G28" s="14"/>
    </row>
    <row r="29" spans="1:7" ht="16.5" customHeight="1">
      <c r="A29" s="95">
        <v>6</v>
      </c>
      <c r="B29" s="120" t="s">
        <v>4</v>
      </c>
      <c r="C29" s="120"/>
      <c r="D29" s="120"/>
      <c r="E29" s="120"/>
      <c r="F29" s="96">
        <f>D15</f>
        <v>7396.49</v>
      </c>
      <c r="G29" s="14"/>
    </row>
    <row r="30" spans="1:7" ht="17.25" customHeight="1">
      <c r="A30" s="95">
        <v>7</v>
      </c>
      <c r="B30" s="120" t="s">
        <v>3</v>
      </c>
      <c r="C30" s="120"/>
      <c r="D30" s="120"/>
      <c r="E30" s="120"/>
      <c r="F30" s="96">
        <f>D12+D13</f>
        <v>10753.56</v>
      </c>
      <c r="G30" s="14"/>
    </row>
    <row r="31" spans="1:7" ht="17.25" customHeight="1">
      <c r="A31" s="97"/>
      <c r="B31" s="125" t="s">
        <v>16</v>
      </c>
      <c r="C31" s="125"/>
      <c r="D31" s="125"/>
      <c r="E31" s="125"/>
      <c r="F31" s="98">
        <f>F21+F22+F23+F24+F30+F28+F29</f>
        <v>61341.698</v>
      </c>
      <c r="G31" s="14"/>
    </row>
    <row r="32" spans="1:7" s="30" customFormat="1" ht="21" customHeight="1">
      <c r="A32" s="13"/>
      <c r="B32" s="5"/>
      <c r="C32" s="5"/>
      <c r="D32" s="5"/>
      <c r="E32" s="5"/>
      <c r="F32" s="5"/>
      <c r="G32" s="11"/>
    </row>
    <row r="33" spans="1:6" ht="15.75">
      <c r="A33" s="126" t="s">
        <v>103</v>
      </c>
      <c r="B33" s="127"/>
      <c r="C33" s="127"/>
      <c r="D33" s="127"/>
      <c r="E33" s="128"/>
      <c r="F33" s="3">
        <f>D16-F31+D7</f>
        <v>108140.78400000004</v>
      </c>
    </row>
    <row r="34" spans="1:6" ht="18" customHeight="1">
      <c r="A34" s="126" t="s">
        <v>104</v>
      </c>
      <c r="B34" s="127"/>
      <c r="C34" s="127"/>
      <c r="D34" s="127"/>
      <c r="E34" s="128"/>
      <c r="F34" s="3">
        <f>F16</f>
        <v>-23303.360000000008</v>
      </c>
    </row>
    <row r="35" spans="1:6" ht="20.25" customHeight="1">
      <c r="A35" s="83" t="s">
        <v>94</v>
      </c>
      <c r="B35" s="83"/>
      <c r="C35" s="83"/>
      <c r="D35" s="83"/>
      <c r="E35" s="83"/>
      <c r="F35" s="3">
        <f>F33+F34</f>
        <v>84837.42400000003</v>
      </c>
    </row>
    <row r="36" ht="18" customHeight="1"/>
    <row r="37" ht="11.25" customHeight="1"/>
    <row r="38" spans="1:6" ht="15.75">
      <c r="A38" s="31" t="s">
        <v>29</v>
      </c>
      <c r="B38" s="31" t="s">
        <v>20</v>
      </c>
      <c r="C38" s="129" t="s">
        <v>41</v>
      </c>
      <c r="D38" s="130"/>
      <c r="E38" s="131"/>
      <c r="F38" s="31" t="s">
        <v>42</v>
      </c>
    </row>
    <row r="39" spans="1:6" ht="15.75">
      <c r="A39" s="88">
        <v>1</v>
      </c>
      <c r="B39" s="89" t="s">
        <v>91</v>
      </c>
      <c r="C39" s="132" t="s">
        <v>107</v>
      </c>
      <c r="D39" s="133"/>
      <c r="E39" s="134"/>
      <c r="F39" s="90">
        <f>12*170</f>
        <v>2040</v>
      </c>
    </row>
    <row r="40" spans="1:6" s="37" customFormat="1" ht="15.75">
      <c r="A40" s="88">
        <v>2</v>
      </c>
      <c r="B40" s="91">
        <v>42526</v>
      </c>
      <c r="C40" s="132" t="s">
        <v>106</v>
      </c>
      <c r="D40" s="133"/>
      <c r="E40" s="134"/>
      <c r="F40" s="92">
        <v>1104</v>
      </c>
    </row>
    <row r="41" spans="1:6" ht="15.75">
      <c r="A41" s="113" t="s">
        <v>43</v>
      </c>
      <c r="B41" s="113"/>
      <c r="C41" s="113"/>
      <c r="D41" s="113"/>
      <c r="E41" s="113"/>
      <c r="F41" s="32">
        <f>SUM(F39:F40)</f>
        <v>3144</v>
      </c>
    </row>
    <row r="42" spans="1:6" s="30" customFormat="1" ht="15.75">
      <c r="A42" s="13"/>
      <c r="B42" s="5"/>
      <c r="C42" s="5"/>
      <c r="D42" s="5"/>
      <c r="E42" s="5"/>
      <c r="F42" s="5"/>
    </row>
  </sheetData>
  <sheetProtection selectLockedCells="1" selectUnlockedCells="1"/>
  <mergeCells count="21">
    <mergeCell ref="A41:E41"/>
    <mergeCell ref="A33:E33"/>
    <mergeCell ref="A34:E34"/>
    <mergeCell ref="B29:E29"/>
    <mergeCell ref="B30:E30"/>
    <mergeCell ref="B31:E31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1"/>
  <sheetViews>
    <sheetView view="pageBreakPreview" zoomScaleSheetLayoutView="100" zoomScalePageLayoutView="0" workbookViewId="0" topLeftCell="A21">
      <selection activeCell="F24" sqref="F24"/>
    </sheetView>
  </sheetViews>
  <sheetFormatPr defaultColWidth="9.140625" defaultRowHeight="12.75" outlineLevelRow="1"/>
  <cols>
    <col min="1" max="1" width="4.421875" style="13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21" t="s">
        <v>44</v>
      </c>
      <c r="B1" s="121"/>
      <c r="C1" s="121"/>
      <c r="D1" s="121"/>
      <c r="E1" s="121"/>
      <c r="F1" s="121"/>
      <c r="G1" s="10"/>
    </row>
    <row r="2" spans="1:8" ht="15.75">
      <c r="A2" s="121" t="s">
        <v>70</v>
      </c>
      <c r="B2" s="121"/>
      <c r="C2" s="121"/>
      <c r="D2" s="121"/>
      <c r="E2" s="121"/>
      <c r="F2" s="121"/>
      <c r="G2" s="11"/>
      <c r="H2" s="12"/>
    </row>
    <row r="3" ht="9" customHeight="1"/>
    <row r="4" spans="1:6" ht="15.75" hidden="1" outlineLevel="1">
      <c r="A4" s="14" t="s">
        <v>71</v>
      </c>
      <c r="C4" s="14"/>
      <c r="D4" s="14"/>
      <c r="E4" s="14"/>
      <c r="F4" s="14"/>
    </row>
    <row r="5" spans="1:9" ht="15.75" hidden="1" outlineLevel="1">
      <c r="A5" s="14" t="s">
        <v>22</v>
      </c>
      <c r="C5" s="14"/>
      <c r="D5" s="14">
        <v>578.56</v>
      </c>
      <c r="E5" s="14" t="s">
        <v>23</v>
      </c>
      <c r="F5" s="14"/>
      <c r="G5" s="14"/>
      <c r="I5" s="34"/>
    </row>
    <row r="6" ht="9" customHeight="1" collapsed="1">
      <c r="I6" s="35"/>
    </row>
    <row r="7" spans="1:6" ht="15.75">
      <c r="A7" s="11" t="s">
        <v>24</v>
      </c>
      <c r="C7" s="11"/>
      <c r="D7" s="15">
        <f>'2014'!B32</f>
        <v>58063.22</v>
      </c>
      <c r="E7" s="11" t="s">
        <v>25</v>
      </c>
      <c r="F7" s="11"/>
    </row>
    <row r="8" spans="1:6" ht="15.75">
      <c r="A8" s="11" t="s">
        <v>26</v>
      </c>
      <c r="C8" s="14"/>
      <c r="D8" s="16">
        <f>C16</f>
        <v>-9443.72</v>
      </c>
      <c r="E8" s="14" t="s">
        <v>27</v>
      </c>
      <c r="F8" s="14"/>
    </row>
    <row r="9" spans="2:6" ht="15.75">
      <c r="B9" s="14"/>
      <c r="C9" s="14"/>
      <c r="D9" s="14"/>
      <c r="E9" s="14"/>
      <c r="F9" s="17" t="s">
        <v>28</v>
      </c>
    </row>
    <row r="10" spans="1:6" s="13" customFormat="1" ht="28.5" customHeight="1">
      <c r="A10" s="4" t="s">
        <v>29</v>
      </c>
      <c r="B10" s="18" t="s">
        <v>30</v>
      </c>
      <c r="C10" s="19" t="s">
        <v>31</v>
      </c>
      <c r="D10" s="19" t="s">
        <v>0</v>
      </c>
      <c r="E10" s="19" t="s">
        <v>32</v>
      </c>
      <c r="F10" s="19" t="s">
        <v>45</v>
      </c>
    </row>
    <row r="11" spans="1:9" s="22" customFormat="1" ht="30" customHeight="1">
      <c r="A11" s="4">
        <v>1</v>
      </c>
      <c r="B11" s="20" t="s">
        <v>2</v>
      </c>
      <c r="C11" s="70">
        <v>-7226.55</v>
      </c>
      <c r="D11" s="68">
        <v>64937.64</v>
      </c>
      <c r="E11" s="68">
        <v>58266.57</v>
      </c>
      <c r="F11" s="68">
        <f>C11-D11+E11</f>
        <v>-13897.620000000003</v>
      </c>
      <c r="G11" s="5" t="s">
        <v>47</v>
      </c>
      <c r="H11" s="5">
        <v>8.5</v>
      </c>
      <c r="I11" s="35">
        <f>H11*12*H20</f>
        <v>59013.119999999995</v>
      </c>
    </row>
    <row r="12" spans="1:9" s="22" customFormat="1" ht="15.75">
      <c r="A12" s="4">
        <v>2</v>
      </c>
      <c r="B12" s="20" t="s">
        <v>3</v>
      </c>
      <c r="C12" s="70">
        <v>-802.95</v>
      </c>
      <c r="D12" s="68">
        <v>7215.24</v>
      </c>
      <c r="E12" s="68">
        <v>6474.01</v>
      </c>
      <c r="F12" s="68">
        <f>C12-D12+E12</f>
        <v>-1544.1799999999994</v>
      </c>
      <c r="G12" s="14" t="s">
        <v>48</v>
      </c>
      <c r="H12" s="5">
        <v>3.2</v>
      </c>
      <c r="I12" s="34">
        <f>H12*12*H20</f>
        <v>22216.704</v>
      </c>
    </row>
    <row r="13" spans="1:8" s="22" customFormat="1" ht="29.25" customHeight="1">
      <c r="A13" s="4">
        <v>3</v>
      </c>
      <c r="B13" s="20" t="s">
        <v>51</v>
      </c>
      <c r="C13" s="70">
        <v>-393.76</v>
      </c>
      <c r="D13" s="68">
        <v>3538.32</v>
      </c>
      <c r="E13" s="68">
        <v>3174.83</v>
      </c>
      <c r="F13" s="68">
        <f>C13-D13+E13</f>
        <v>-757.25</v>
      </c>
      <c r="G13" s="21"/>
      <c r="H13" s="21"/>
    </row>
    <row r="14" spans="1:8" s="22" customFormat="1" ht="30" customHeight="1">
      <c r="A14" s="4">
        <v>4</v>
      </c>
      <c r="B14" s="20" t="s">
        <v>52</v>
      </c>
      <c r="C14" s="70">
        <v>-200.73</v>
      </c>
      <c r="D14" s="68">
        <v>1803.84</v>
      </c>
      <c r="E14" s="68">
        <v>1618.53</v>
      </c>
      <c r="F14" s="68">
        <f>C14-D14+E14</f>
        <v>-386.03999999999996</v>
      </c>
      <c r="G14" s="21"/>
      <c r="H14" s="21"/>
    </row>
    <row r="15" spans="1:8" s="22" customFormat="1" ht="30" customHeight="1">
      <c r="A15" s="4">
        <v>5</v>
      </c>
      <c r="B15" s="20" t="s">
        <v>4</v>
      </c>
      <c r="C15" s="70">
        <v>-819.73</v>
      </c>
      <c r="D15" s="68">
        <v>3373.35</v>
      </c>
      <c r="E15" s="68">
        <v>3315.73</v>
      </c>
      <c r="F15" s="68">
        <f>C15-D15+E15</f>
        <v>-877.3499999999999</v>
      </c>
      <c r="G15" s="21"/>
      <c r="H15" s="21"/>
    </row>
    <row r="16" spans="1:6" ht="19.5" customHeight="1">
      <c r="A16" s="4"/>
      <c r="B16" s="20" t="s">
        <v>5</v>
      </c>
      <c r="C16" s="69">
        <f>SUM(C11:C15)</f>
        <v>-9443.72</v>
      </c>
      <c r="D16" s="69">
        <f>SUM(D11:D15)</f>
        <v>80868.39000000001</v>
      </c>
      <c r="E16" s="69">
        <f>SUM(E11:E15)</f>
        <v>72849.67</v>
      </c>
      <c r="F16" s="68">
        <f>SUM(F11:F15)</f>
        <v>-17462.440000000002</v>
      </c>
    </row>
    <row r="17" ht="11.25" customHeight="1"/>
    <row r="18" spans="1:6" ht="15.75">
      <c r="A18" s="121" t="s">
        <v>33</v>
      </c>
      <c r="B18" s="121"/>
      <c r="C18" s="121"/>
      <c r="D18" s="121"/>
      <c r="E18" s="121"/>
      <c r="F18" s="121"/>
    </row>
    <row r="19" spans="1:8" ht="15.75">
      <c r="A19" s="33"/>
      <c r="B19" s="10"/>
      <c r="C19" s="10"/>
      <c r="D19" s="10"/>
      <c r="E19" s="10"/>
      <c r="F19" s="10"/>
      <c r="H19" s="5" t="s">
        <v>34</v>
      </c>
    </row>
    <row r="20" spans="1:8" ht="33" customHeight="1">
      <c r="A20" s="19" t="s">
        <v>46</v>
      </c>
      <c r="B20" s="122" t="s">
        <v>7</v>
      </c>
      <c r="C20" s="122"/>
      <c r="D20" s="122"/>
      <c r="E20" s="122"/>
      <c r="F20" s="23" t="s">
        <v>21</v>
      </c>
      <c r="G20" s="24"/>
      <c r="H20" s="5">
        <f>D5</f>
        <v>578.56</v>
      </c>
    </row>
    <row r="21" spans="1:10" ht="18" customHeight="1">
      <c r="A21" s="25">
        <v>1</v>
      </c>
      <c r="B21" s="123" t="s">
        <v>9</v>
      </c>
      <c r="C21" s="123"/>
      <c r="D21" s="123"/>
      <c r="E21" s="123"/>
      <c r="F21" s="1">
        <f>I12</f>
        <v>22216.704</v>
      </c>
      <c r="G21" s="26"/>
      <c r="H21" s="5" t="s">
        <v>35</v>
      </c>
      <c r="I21" s="5" t="s">
        <v>36</v>
      </c>
      <c r="J21" s="5" t="s">
        <v>37</v>
      </c>
    </row>
    <row r="22" spans="1:10" ht="18" customHeight="1">
      <c r="A22" s="27">
        <v>2</v>
      </c>
      <c r="B22" s="124" t="s">
        <v>52</v>
      </c>
      <c r="C22" s="124"/>
      <c r="D22" s="124"/>
      <c r="E22" s="124"/>
      <c r="F22" s="2">
        <f>0.26*12*H20</f>
        <v>1805.1072</v>
      </c>
      <c r="G22" s="26"/>
      <c r="I22" s="84" t="s">
        <v>88</v>
      </c>
      <c r="J22" s="18">
        <f>230*1.202</f>
        <v>276.46</v>
      </c>
    </row>
    <row r="23" spans="1:10" ht="30" customHeight="1">
      <c r="A23" s="27">
        <v>3</v>
      </c>
      <c r="B23" s="124" t="s">
        <v>97</v>
      </c>
      <c r="C23" s="124"/>
      <c r="D23" s="124"/>
      <c r="E23" s="124"/>
      <c r="F23" s="2">
        <f>0.69*12*H20+J22</f>
        <v>5066.9367999999995</v>
      </c>
      <c r="I23" s="18"/>
      <c r="J23" s="18"/>
    </row>
    <row r="24" spans="1:11" ht="18" customHeight="1">
      <c r="A24" s="27">
        <v>4</v>
      </c>
      <c r="B24" s="124" t="s">
        <v>14</v>
      </c>
      <c r="C24" s="124"/>
      <c r="D24" s="124"/>
      <c r="E24" s="124"/>
      <c r="F24" s="2">
        <f>F25+F26+F27</f>
        <v>9925</v>
      </c>
      <c r="I24" s="18" t="s">
        <v>90</v>
      </c>
      <c r="J24" s="18">
        <v>1200</v>
      </c>
      <c r="K24" s="5" t="s">
        <v>95</v>
      </c>
    </row>
    <row r="25" spans="1:6" ht="18" customHeight="1">
      <c r="A25" s="27" t="s">
        <v>15</v>
      </c>
      <c r="B25" s="124" t="s">
        <v>38</v>
      </c>
      <c r="C25" s="124"/>
      <c r="D25" s="124"/>
      <c r="E25" s="124"/>
      <c r="F25" s="3">
        <f>F41+F42+F43+F44+F45+F46</f>
        <v>6793</v>
      </c>
    </row>
    <row r="26" spans="1:7" ht="16.5" customHeight="1">
      <c r="A26" s="27" t="s">
        <v>15</v>
      </c>
      <c r="B26" s="124" t="s">
        <v>39</v>
      </c>
      <c r="C26" s="124"/>
      <c r="D26" s="124"/>
      <c r="E26" s="124"/>
      <c r="F26" s="3">
        <f>F39+F40</f>
        <v>3132</v>
      </c>
      <c r="G26" s="14"/>
    </row>
    <row r="27" spans="1:7" ht="16.5" customHeight="1">
      <c r="A27" s="27" t="s">
        <v>15</v>
      </c>
      <c r="B27" s="124" t="s">
        <v>40</v>
      </c>
      <c r="C27" s="124"/>
      <c r="D27" s="124"/>
      <c r="E27" s="124"/>
      <c r="F27" s="3">
        <v>0</v>
      </c>
      <c r="G27" s="14"/>
    </row>
    <row r="28" spans="1:7" ht="16.5" customHeight="1">
      <c r="A28" s="27">
        <v>5</v>
      </c>
      <c r="B28" s="120" t="s">
        <v>92</v>
      </c>
      <c r="C28" s="120"/>
      <c r="D28" s="120"/>
      <c r="E28" s="120"/>
      <c r="F28" s="3">
        <f>J24</f>
        <v>1200</v>
      </c>
      <c r="G28" s="14"/>
    </row>
    <row r="29" spans="1:7" ht="16.5" customHeight="1">
      <c r="A29" s="27">
        <v>6</v>
      </c>
      <c r="B29" s="120" t="s">
        <v>4</v>
      </c>
      <c r="C29" s="120"/>
      <c r="D29" s="120"/>
      <c r="E29" s="120"/>
      <c r="F29" s="3">
        <f>D15</f>
        <v>3373.35</v>
      </c>
      <c r="G29" s="14"/>
    </row>
    <row r="30" spans="1:7" ht="17.25" customHeight="1">
      <c r="A30" s="27">
        <v>7</v>
      </c>
      <c r="B30" s="120" t="s">
        <v>3</v>
      </c>
      <c r="C30" s="120"/>
      <c r="D30" s="120"/>
      <c r="E30" s="120"/>
      <c r="F30" s="3">
        <f>D12+D13</f>
        <v>10753.56</v>
      </c>
      <c r="G30" s="14"/>
    </row>
    <row r="31" spans="1:7" ht="17.25" customHeight="1">
      <c r="A31" s="28"/>
      <c r="B31" s="150" t="s">
        <v>16</v>
      </c>
      <c r="C31" s="150"/>
      <c r="D31" s="150"/>
      <c r="E31" s="150"/>
      <c r="F31" s="29">
        <f>F21+F22+F23+F24+F30+F28+F29</f>
        <v>54340.657999999996</v>
      </c>
      <c r="G31" s="14"/>
    </row>
    <row r="32" spans="1:7" s="30" customFormat="1" ht="21" customHeight="1">
      <c r="A32" s="13"/>
      <c r="B32" s="5"/>
      <c r="C32" s="5"/>
      <c r="D32" s="5"/>
      <c r="E32" s="5"/>
      <c r="F32" s="5"/>
      <c r="G32" s="11"/>
    </row>
    <row r="33" spans="1:6" ht="15.75">
      <c r="A33" s="82" t="s">
        <v>96</v>
      </c>
      <c r="B33" s="82"/>
      <c r="C33" s="82"/>
      <c r="D33" s="82"/>
      <c r="E33" s="82"/>
      <c r="F33" s="3">
        <f>D16-F31+D7</f>
        <v>84590.95200000002</v>
      </c>
    </row>
    <row r="34" spans="1:6" ht="18" customHeight="1">
      <c r="A34" s="82" t="s">
        <v>93</v>
      </c>
      <c r="B34" s="82"/>
      <c r="C34" s="82"/>
      <c r="D34" s="82"/>
      <c r="E34" s="82"/>
      <c r="F34" s="3">
        <f>F16</f>
        <v>-17462.440000000002</v>
      </c>
    </row>
    <row r="35" spans="1:6" ht="20.25" customHeight="1">
      <c r="A35" s="83" t="s">
        <v>94</v>
      </c>
      <c r="B35" s="83"/>
      <c r="C35" s="83"/>
      <c r="D35" s="83"/>
      <c r="E35" s="83"/>
      <c r="F35" s="3">
        <f>F33+F34</f>
        <v>67128.51200000002</v>
      </c>
    </row>
    <row r="36" ht="18" customHeight="1"/>
    <row r="37" ht="11.25" customHeight="1"/>
    <row r="38" spans="1:6" ht="15.75">
      <c r="A38" s="31" t="s">
        <v>29</v>
      </c>
      <c r="B38" s="31" t="s">
        <v>20</v>
      </c>
      <c r="C38" s="129" t="s">
        <v>41</v>
      </c>
      <c r="D38" s="130"/>
      <c r="E38" s="131"/>
      <c r="F38" s="31" t="s">
        <v>42</v>
      </c>
    </row>
    <row r="39" spans="1:6" ht="15.75">
      <c r="A39" s="36"/>
      <c r="B39" s="45" t="s">
        <v>91</v>
      </c>
      <c r="C39" s="138" t="s">
        <v>84</v>
      </c>
      <c r="D39" s="139"/>
      <c r="E39" s="140"/>
      <c r="F39" s="46">
        <f>12*179</f>
        <v>2148</v>
      </c>
    </row>
    <row r="40" spans="1:6" s="37" customFormat="1" ht="15.75">
      <c r="A40" s="38"/>
      <c r="B40" s="47">
        <v>42040</v>
      </c>
      <c r="C40" s="141" t="s">
        <v>85</v>
      </c>
      <c r="D40" s="142"/>
      <c r="E40" s="143"/>
      <c r="F40" s="48">
        <v>984</v>
      </c>
    </row>
    <row r="41" spans="1:6" s="39" customFormat="1" ht="31.5" customHeight="1">
      <c r="A41" s="40"/>
      <c r="B41" s="49">
        <v>42065</v>
      </c>
      <c r="C41" s="144" t="s">
        <v>86</v>
      </c>
      <c r="D41" s="145"/>
      <c r="E41" s="146"/>
      <c r="F41" s="50">
        <v>654</v>
      </c>
    </row>
    <row r="42" spans="1:7" s="42" customFormat="1" ht="29.25" customHeight="1">
      <c r="A42" s="40"/>
      <c r="B42" s="49">
        <v>42075</v>
      </c>
      <c r="C42" s="144" t="s">
        <v>86</v>
      </c>
      <c r="D42" s="145"/>
      <c r="E42" s="146"/>
      <c r="F42" s="50">
        <v>654</v>
      </c>
      <c r="G42" s="41"/>
    </row>
    <row r="43" spans="1:7" s="42" customFormat="1" ht="27.75" customHeight="1">
      <c r="A43" s="40"/>
      <c r="B43" s="49">
        <v>42076</v>
      </c>
      <c r="C43" s="144" t="s">
        <v>86</v>
      </c>
      <c r="D43" s="145"/>
      <c r="E43" s="146"/>
      <c r="F43" s="50">
        <v>654</v>
      </c>
      <c r="G43" s="41"/>
    </row>
    <row r="44" spans="1:7" s="42" customFormat="1" ht="15.75">
      <c r="A44" s="40"/>
      <c r="B44" s="49">
        <v>42094</v>
      </c>
      <c r="C44" s="144" t="s">
        <v>89</v>
      </c>
      <c r="D44" s="145"/>
      <c r="E44" s="146"/>
      <c r="F44" s="50">
        <v>3800</v>
      </c>
      <c r="G44" s="41"/>
    </row>
    <row r="45" spans="1:7" s="42" customFormat="1" ht="31.5" customHeight="1">
      <c r="A45" s="43"/>
      <c r="B45" s="51" t="s">
        <v>87</v>
      </c>
      <c r="C45" s="151" t="s">
        <v>86</v>
      </c>
      <c r="D45" s="152"/>
      <c r="E45" s="153"/>
      <c r="F45" s="52">
        <v>654</v>
      </c>
      <c r="G45" s="41"/>
    </row>
    <row r="46" spans="1:6" s="44" customFormat="1" ht="30.75" customHeight="1">
      <c r="A46" s="43"/>
      <c r="B46" s="51">
        <v>42111</v>
      </c>
      <c r="C46" s="151" t="s">
        <v>86</v>
      </c>
      <c r="D46" s="152"/>
      <c r="E46" s="153"/>
      <c r="F46" s="52">
        <v>377</v>
      </c>
    </row>
    <row r="47" spans="1:6" ht="15.75">
      <c r="A47" s="4"/>
      <c r="B47" s="9"/>
      <c r="C47" s="135"/>
      <c r="D47" s="136"/>
      <c r="E47" s="137"/>
      <c r="F47" s="6"/>
    </row>
    <row r="48" spans="1:6" ht="15.75">
      <c r="A48" s="4"/>
      <c r="B48" s="7"/>
      <c r="C48" s="135"/>
      <c r="D48" s="136"/>
      <c r="E48" s="137"/>
      <c r="F48" s="6"/>
    </row>
    <row r="49" spans="1:6" ht="27" customHeight="1">
      <c r="A49" s="4"/>
      <c r="B49" s="7"/>
      <c r="C49" s="147"/>
      <c r="D49" s="148"/>
      <c r="E49" s="149"/>
      <c r="F49" s="8"/>
    </row>
    <row r="50" spans="1:6" ht="15.75">
      <c r="A50" s="113" t="s">
        <v>43</v>
      </c>
      <c r="B50" s="113"/>
      <c r="C50" s="113"/>
      <c r="D50" s="113"/>
      <c r="E50" s="113"/>
      <c r="F50" s="32">
        <f>SUM(F39:F49)</f>
        <v>9925</v>
      </c>
    </row>
    <row r="51" spans="1:6" s="30" customFormat="1" ht="15.75">
      <c r="A51" s="13"/>
      <c r="B51" s="5"/>
      <c r="C51" s="5"/>
      <c r="D51" s="5"/>
      <c r="E51" s="5"/>
      <c r="F51" s="5"/>
    </row>
  </sheetData>
  <sheetProtection selectLockedCells="1" selectUnlockedCells="1"/>
  <mergeCells count="28">
    <mergeCell ref="B23:E23"/>
    <mergeCell ref="A1:F1"/>
    <mergeCell ref="A2:F2"/>
    <mergeCell ref="A18:F18"/>
    <mergeCell ref="B20:E20"/>
    <mergeCell ref="B21:E21"/>
    <mergeCell ref="B22:E22"/>
    <mergeCell ref="B24:E24"/>
    <mergeCell ref="B25:E25"/>
    <mergeCell ref="B26:E26"/>
    <mergeCell ref="B27:E27"/>
    <mergeCell ref="B30:E30"/>
    <mergeCell ref="B29:E29"/>
    <mergeCell ref="B31:E31"/>
    <mergeCell ref="B28:E28"/>
    <mergeCell ref="C46:E46"/>
    <mergeCell ref="C45:E45"/>
    <mergeCell ref="C44:E44"/>
    <mergeCell ref="C38:E38"/>
    <mergeCell ref="A50:E50"/>
    <mergeCell ref="C47:E47"/>
    <mergeCell ref="C39:E39"/>
    <mergeCell ref="C40:E40"/>
    <mergeCell ref="C41:E41"/>
    <mergeCell ref="C43:E43"/>
    <mergeCell ref="C48:E48"/>
    <mergeCell ref="C49:E49"/>
    <mergeCell ref="C42:E4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1"/>
  <sheetViews>
    <sheetView view="pageBreakPreview" zoomScaleSheetLayoutView="100" zoomScalePageLayoutView="0" workbookViewId="0" topLeftCell="A1">
      <selection activeCell="L32" sqref="L32"/>
    </sheetView>
  </sheetViews>
  <sheetFormatPr defaultColWidth="9.140625" defaultRowHeight="12.75" outlineLevelRow="1"/>
  <cols>
    <col min="1" max="1" width="4.421875" style="13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21" t="s">
        <v>44</v>
      </c>
      <c r="B1" s="121"/>
      <c r="C1" s="121"/>
      <c r="D1" s="121"/>
      <c r="E1" s="121"/>
      <c r="F1" s="121"/>
      <c r="G1" s="85"/>
    </row>
    <row r="2" spans="1:8" ht="15.75">
      <c r="A2" s="121" t="s">
        <v>70</v>
      </c>
      <c r="B2" s="121"/>
      <c r="C2" s="121"/>
      <c r="D2" s="121"/>
      <c r="E2" s="121"/>
      <c r="F2" s="121"/>
      <c r="G2" s="11"/>
      <c r="H2" s="12"/>
    </row>
    <row r="3" ht="9" customHeight="1"/>
    <row r="4" spans="1:6" ht="15.75" hidden="1" outlineLevel="1">
      <c r="A4" s="14" t="s">
        <v>71</v>
      </c>
      <c r="C4" s="14"/>
      <c r="D4" s="14"/>
      <c r="E4" s="14"/>
      <c r="F4" s="14"/>
    </row>
    <row r="5" spans="1:9" ht="15.75" hidden="1" outlineLevel="1">
      <c r="A5" s="14" t="s">
        <v>22</v>
      </c>
      <c r="C5" s="14"/>
      <c r="D5" s="14">
        <v>578.56</v>
      </c>
      <c r="E5" s="14" t="s">
        <v>23</v>
      </c>
      <c r="F5" s="14"/>
      <c r="G5" s="14"/>
      <c r="I5" s="34"/>
    </row>
    <row r="6" ht="9" customHeight="1" collapsed="1">
      <c r="I6" s="35"/>
    </row>
    <row r="7" spans="1:6" ht="15.75">
      <c r="A7" s="11"/>
      <c r="C7" s="11"/>
      <c r="D7" s="15"/>
      <c r="E7" s="11"/>
      <c r="F7" s="11"/>
    </row>
    <row r="8" spans="1:6" ht="15.75">
      <c r="A8" s="11" t="s">
        <v>26</v>
      </c>
      <c r="C8" s="14"/>
      <c r="D8" s="16">
        <f>C16</f>
        <v>-9443.72</v>
      </c>
      <c r="E8" s="14" t="s">
        <v>27</v>
      </c>
      <c r="F8" s="14"/>
    </row>
    <row r="9" spans="2:6" ht="15.75">
      <c r="B9" s="14"/>
      <c r="C9" s="14"/>
      <c r="D9" s="14"/>
      <c r="E9" s="14"/>
      <c r="F9" s="17" t="s">
        <v>28</v>
      </c>
    </row>
    <row r="10" spans="1:6" s="13" customFormat="1" ht="28.5" customHeight="1">
      <c r="A10" s="4" t="s">
        <v>29</v>
      </c>
      <c r="B10" s="18" t="s">
        <v>30</v>
      </c>
      <c r="C10" s="19" t="s">
        <v>31</v>
      </c>
      <c r="D10" s="19" t="s">
        <v>0</v>
      </c>
      <c r="E10" s="19" t="s">
        <v>32</v>
      </c>
      <c r="F10" s="19" t="s">
        <v>45</v>
      </c>
    </row>
    <row r="11" spans="1:9" s="22" customFormat="1" ht="30" customHeight="1">
      <c r="A11" s="4">
        <v>1</v>
      </c>
      <c r="B11" s="20" t="s">
        <v>2</v>
      </c>
      <c r="C11" s="70">
        <v>-7226.55</v>
      </c>
      <c r="D11" s="68">
        <v>64937.64</v>
      </c>
      <c r="E11" s="68">
        <v>58266.57</v>
      </c>
      <c r="F11" s="68">
        <f>C11-D11+E11</f>
        <v>-13897.620000000003</v>
      </c>
      <c r="G11" s="5" t="s">
        <v>47</v>
      </c>
      <c r="H11" s="5">
        <v>8.5</v>
      </c>
      <c r="I11" s="35">
        <f>H11*12*H20</f>
        <v>59013.119999999995</v>
      </c>
    </row>
    <row r="12" spans="1:9" s="22" customFormat="1" ht="15.75">
      <c r="A12" s="4">
        <v>2</v>
      </c>
      <c r="B12" s="20" t="s">
        <v>3</v>
      </c>
      <c r="C12" s="70">
        <v>-802.95</v>
      </c>
      <c r="D12" s="68">
        <v>7215.24</v>
      </c>
      <c r="E12" s="68">
        <v>6474.01</v>
      </c>
      <c r="F12" s="68">
        <f>C12-D12+E12</f>
        <v>-1544.1799999999994</v>
      </c>
      <c r="G12" s="14" t="s">
        <v>48</v>
      </c>
      <c r="H12" s="5">
        <v>3.2</v>
      </c>
      <c r="I12" s="34">
        <f>H12*12*H20</f>
        <v>22216.704</v>
      </c>
    </row>
    <row r="13" spans="1:8" s="22" customFormat="1" ht="29.25" customHeight="1">
      <c r="A13" s="4">
        <v>3</v>
      </c>
      <c r="B13" s="20" t="s">
        <v>51</v>
      </c>
      <c r="C13" s="70">
        <v>-393.76</v>
      </c>
      <c r="D13" s="68">
        <v>3538.32</v>
      </c>
      <c r="E13" s="68">
        <v>3174.83</v>
      </c>
      <c r="F13" s="68">
        <f>C13-D13+E13</f>
        <v>-757.25</v>
      </c>
      <c r="G13" s="21"/>
      <c r="H13" s="21"/>
    </row>
    <row r="14" spans="1:8" s="22" customFormat="1" ht="30" customHeight="1">
      <c r="A14" s="4">
        <v>4</v>
      </c>
      <c r="B14" s="20" t="s">
        <v>52</v>
      </c>
      <c r="C14" s="70">
        <v>-200.73</v>
      </c>
      <c r="D14" s="68">
        <v>1803.84</v>
      </c>
      <c r="E14" s="68">
        <v>1618.53</v>
      </c>
      <c r="F14" s="68">
        <f>C14-D14+E14</f>
        <v>-386.03999999999996</v>
      </c>
      <c r="G14" s="21"/>
      <c r="H14" s="21"/>
    </row>
    <row r="15" spans="1:8" s="22" customFormat="1" ht="30" customHeight="1">
      <c r="A15" s="4">
        <v>5</v>
      </c>
      <c r="B15" s="20" t="s">
        <v>4</v>
      </c>
      <c r="C15" s="70">
        <v>-819.73</v>
      </c>
      <c r="D15" s="68">
        <v>3373.35</v>
      </c>
      <c r="E15" s="68">
        <v>3315.73</v>
      </c>
      <c r="F15" s="68">
        <f>C15-D15+E15</f>
        <v>-877.3499999999999</v>
      </c>
      <c r="G15" s="21"/>
      <c r="H15" s="21"/>
    </row>
    <row r="16" spans="1:6" ht="19.5" customHeight="1">
      <c r="A16" s="4"/>
      <c r="B16" s="20" t="s">
        <v>5</v>
      </c>
      <c r="C16" s="69">
        <f>SUM(C11:C15)</f>
        <v>-9443.72</v>
      </c>
      <c r="D16" s="69">
        <f>SUM(D11:D15)</f>
        <v>80868.39000000001</v>
      </c>
      <c r="E16" s="69">
        <f>SUM(E11:E15)</f>
        <v>72849.67</v>
      </c>
      <c r="F16" s="68">
        <f>SUM(F11:F15)</f>
        <v>-17462.440000000002</v>
      </c>
    </row>
    <row r="17" ht="11.25" customHeight="1"/>
    <row r="18" spans="1:6" ht="15.75">
      <c r="A18" s="121" t="s">
        <v>33</v>
      </c>
      <c r="B18" s="121"/>
      <c r="C18" s="121"/>
      <c r="D18" s="121"/>
      <c r="E18" s="121"/>
      <c r="F18" s="121"/>
    </row>
    <row r="19" spans="1:8" ht="15.75">
      <c r="A19" s="85"/>
      <c r="B19" s="85"/>
      <c r="C19" s="85"/>
      <c r="D19" s="85"/>
      <c r="E19" s="85"/>
      <c r="F19" s="85"/>
      <c r="H19" s="5" t="s">
        <v>34</v>
      </c>
    </row>
    <row r="20" spans="1:8" ht="33" customHeight="1">
      <c r="A20" s="19" t="s">
        <v>46</v>
      </c>
      <c r="B20" s="122" t="s">
        <v>7</v>
      </c>
      <c r="C20" s="122"/>
      <c r="D20" s="122"/>
      <c r="E20" s="122"/>
      <c r="F20" s="23" t="s">
        <v>21</v>
      </c>
      <c r="G20" s="24"/>
      <c r="H20" s="5">
        <f>D5</f>
        <v>578.56</v>
      </c>
    </row>
    <row r="21" spans="1:10" ht="18" customHeight="1">
      <c r="A21" s="25">
        <v>1</v>
      </c>
      <c r="B21" s="123" t="s">
        <v>9</v>
      </c>
      <c r="C21" s="123"/>
      <c r="D21" s="123"/>
      <c r="E21" s="123"/>
      <c r="F21" s="1">
        <f>I12</f>
        <v>22216.704</v>
      </c>
      <c r="G21" s="26"/>
      <c r="H21" s="5" t="s">
        <v>35</v>
      </c>
      <c r="I21" s="5" t="s">
        <v>36</v>
      </c>
      <c r="J21" s="5" t="s">
        <v>37</v>
      </c>
    </row>
    <row r="22" spans="1:10" ht="18" customHeight="1">
      <c r="A22" s="27">
        <v>2</v>
      </c>
      <c r="B22" s="124" t="s">
        <v>52</v>
      </c>
      <c r="C22" s="124"/>
      <c r="D22" s="124"/>
      <c r="E22" s="124"/>
      <c r="F22" s="2">
        <f>0.26*12*H20</f>
        <v>1805.1072</v>
      </c>
      <c r="G22" s="26"/>
      <c r="I22" s="84" t="s">
        <v>88</v>
      </c>
      <c r="J22" s="18">
        <f>230*1.202</f>
        <v>276.46</v>
      </c>
    </row>
    <row r="23" spans="1:10" ht="30" customHeight="1">
      <c r="A23" s="27">
        <v>3</v>
      </c>
      <c r="B23" s="124" t="s">
        <v>97</v>
      </c>
      <c r="C23" s="124"/>
      <c r="D23" s="124"/>
      <c r="E23" s="124"/>
      <c r="F23" s="2">
        <f>0.69*12*H20+J22</f>
        <v>5066.9367999999995</v>
      </c>
      <c r="I23" s="18"/>
      <c r="J23" s="18"/>
    </row>
    <row r="24" spans="1:11" ht="18" customHeight="1">
      <c r="A24" s="27">
        <v>4</v>
      </c>
      <c r="B24" s="124" t="s">
        <v>14</v>
      </c>
      <c r="C24" s="124"/>
      <c r="D24" s="124"/>
      <c r="E24" s="124"/>
      <c r="F24" s="2">
        <f>F25+F26+F27</f>
        <v>9925</v>
      </c>
      <c r="I24" s="18" t="s">
        <v>90</v>
      </c>
      <c r="J24" s="18">
        <v>1200</v>
      </c>
      <c r="K24" s="5" t="s">
        <v>95</v>
      </c>
    </row>
    <row r="25" spans="1:6" ht="18" customHeight="1">
      <c r="A25" s="27" t="s">
        <v>15</v>
      </c>
      <c r="B25" s="124" t="s">
        <v>38</v>
      </c>
      <c r="C25" s="124"/>
      <c r="D25" s="124"/>
      <c r="E25" s="124"/>
      <c r="F25" s="3">
        <f>F41+F42+F43+F44+F45+F46</f>
        <v>6793</v>
      </c>
    </row>
    <row r="26" spans="1:7" ht="16.5" customHeight="1">
      <c r="A26" s="27" t="s">
        <v>15</v>
      </c>
      <c r="B26" s="124" t="s">
        <v>39</v>
      </c>
      <c r="C26" s="124"/>
      <c r="D26" s="124"/>
      <c r="E26" s="124"/>
      <c r="F26" s="3">
        <f>F39+F40</f>
        <v>3132</v>
      </c>
      <c r="G26" s="14"/>
    </row>
    <row r="27" spans="1:7" ht="16.5" customHeight="1">
      <c r="A27" s="27" t="s">
        <v>15</v>
      </c>
      <c r="B27" s="124" t="s">
        <v>40</v>
      </c>
      <c r="C27" s="124"/>
      <c r="D27" s="124"/>
      <c r="E27" s="124"/>
      <c r="F27" s="3">
        <v>0</v>
      </c>
      <c r="G27" s="14"/>
    </row>
    <row r="28" spans="1:7" ht="16.5" customHeight="1">
      <c r="A28" s="27">
        <v>5</v>
      </c>
      <c r="B28" s="120" t="s">
        <v>92</v>
      </c>
      <c r="C28" s="120"/>
      <c r="D28" s="120"/>
      <c r="E28" s="120"/>
      <c r="F28" s="3">
        <f>J24</f>
        <v>1200</v>
      </c>
      <c r="G28" s="14"/>
    </row>
    <row r="29" spans="1:7" ht="16.5" customHeight="1">
      <c r="A29" s="27">
        <v>6</v>
      </c>
      <c r="B29" s="120" t="s">
        <v>4</v>
      </c>
      <c r="C29" s="120"/>
      <c r="D29" s="120"/>
      <c r="E29" s="120"/>
      <c r="F29" s="3">
        <f>D15</f>
        <v>3373.35</v>
      </c>
      <c r="G29" s="14"/>
    </row>
    <row r="30" spans="1:7" ht="17.25" customHeight="1">
      <c r="A30" s="27">
        <v>7</v>
      </c>
      <c r="B30" s="120" t="s">
        <v>3</v>
      </c>
      <c r="C30" s="120"/>
      <c r="D30" s="120"/>
      <c r="E30" s="120"/>
      <c r="F30" s="3">
        <f>D12+D13</f>
        <v>10753.56</v>
      </c>
      <c r="G30" s="14"/>
    </row>
    <row r="31" spans="1:7" ht="17.25" customHeight="1">
      <c r="A31" s="28"/>
      <c r="B31" s="150" t="s">
        <v>16</v>
      </c>
      <c r="C31" s="150"/>
      <c r="D31" s="150"/>
      <c r="E31" s="150"/>
      <c r="F31" s="29">
        <f>F21+F22+F23+F24+F30+F28+F29</f>
        <v>54340.657999999996</v>
      </c>
      <c r="G31" s="14"/>
    </row>
    <row r="32" spans="1:7" s="30" customFormat="1" ht="21" customHeight="1">
      <c r="A32" s="13"/>
      <c r="B32" s="5"/>
      <c r="C32" s="5"/>
      <c r="D32" s="5"/>
      <c r="E32" s="5"/>
      <c r="F32" s="5"/>
      <c r="G32" s="11"/>
    </row>
    <row r="33" spans="1:6" ht="15.75">
      <c r="A33" s="82" t="s">
        <v>96</v>
      </c>
      <c r="B33" s="82"/>
      <c r="C33" s="82"/>
      <c r="D33" s="82"/>
      <c r="E33" s="82"/>
      <c r="F33" s="3">
        <f>D16-F31+D7</f>
        <v>26527.732000000018</v>
      </c>
    </row>
    <row r="34" spans="1:6" ht="18" customHeight="1">
      <c r="A34" s="82" t="s">
        <v>93</v>
      </c>
      <c r="B34" s="82"/>
      <c r="C34" s="82"/>
      <c r="D34" s="82"/>
      <c r="E34" s="82"/>
      <c r="F34" s="3">
        <f>F16</f>
        <v>-17462.440000000002</v>
      </c>
    </row>
    <row r="35" spans="1:6" ht="20.25" customHeight="1">
      <c r="A35" s="83" t="s">
        <v>94</v>
      </c>
      <c r="B35" s="83"/>
      <c r="C35" s="83"/>
      <c r="D35" s="83"/>
      <c r="E35" s="83"/>
      <c r="F35" s="3">
        <f>F33+F34</f>
        <v>9065.292000000016</v>
      </c>
    </row>
    <row r="36" ht="18" customHeight="1"/>
    <row r="37" ht="11.25" customHeight="1"/>
    <row r="38" spans="1:6" ht="15.75">
      <c r="A38" s="31" t="s">
        <v>29</v>
      </c>
      <c r="B38" s="31" t="s">
        <v>20</v>
      </c>
      <c r="C38" s="129" t="s">
        <v>41</v>
      </c>
      <c r="D38" s="130"/>
      <c r="E38" s="131"/>
      <c r="F38" s="31" t="s">
        <v>42</v>
      </c>
    </row>
    <row r="39" spans="1:6" ht="15.75">
      <c r="A39" s="36"/>
      <c r="B39" s="45" t="s">
        <v>91</v>
      </c>
      <c r="C39" s="138" t="s">
        <v>84</v>
      </c>
      <c r="D39" s="139"/>
      <c r="E39" s="140"/>
      <c r="F39" s="46">
        <f>12*179</f>
        <v>2148</v>
      </c>
    </row>
    <row r="40" spans="1:6" s="37" customFormat="1" ht="15.75">
      <c r="A40" s="38"/>
      <c r="B40" s="47">
        <v>42040</v>
      </c>
      <c r="C40" s="141" t="s">
        <v>85</v>
      </c>
      <c r="D40" s="142"/>
      <c r="E40" s="143"/>
      <c r="F40" s="48">
        <v>984</v>
      </c>
    </row>
    <row r="41" spans="1:6" s="39" customFormat="1" ht="31.5" customHeight="1">
      <c r="A41" s="40"/>
      <c r="B41" s="49">
        <v>42065</v>
      </c>
      <c r="C41" s="144" t="s">
        <v>86</v>
      </c>
      <c r="D41" s="145"/>
      <c r="E41" s="146"/>
      <c r="F41" s="50">
        <v>654</v>
      </c>
    </row>
    <row r="42" spans="1:7" s="42" customFormat="1" ht="29.25" customHeight="1">
      <c r="A42" s="40"/>
      <c r="B42" s="49">
        <v>42075</v>
      </c>
      <c r="C42" s="144" t="s">
        <v>86</v>
      </c>
      <c r="D42" s="145"/>
      <c r="E42" s="146"/>
      <c r="F42" s="50">
        <v>654</v>
      </c>
      <c r="G42" s="41"/>
    </row>
    <row r="43" spans="1:7" s="42" customFormat="1" ht="27.75" customHeight="1">
      <c r="A43" s="40"/>
      <c r="B43" s="49">
        <v>42076</v>
      </c>
      <c r="C43" s="144" t="s">
        <v>86</v>
      </c>
      <c r="D43" s="145"/>
      <c r="E43" s="146"/>
      <c r="F43" s="50">
        <v>654</v>
      </c>
      <c r="G43" s="41"/>
    </row>
    <row r="44" spans="1:7" s="42" customFormat="1" ht="15.75">
      <c r="A44" s="40"/>
      <c r="B44" s="49">
        <v>42094</v>
      </c>
      <c r="C44" s="144" t="s">
        <v>89</v>
      </c>
      <c r="D44" s="145"/>
      <c r="E44" s="146"/>
      <c r="F44" s="50">
        <v>3800</v>
      </c>
      <c r="G44" s="41"/>
    </row>
    <row r="45" spans="1:7" s="42" customFormat="1" ht="31.5" customHeight="1">
      <c r="A45" s="43"/>
      <c r="B45" s="51" t="s">
        <v>87</v>
      </c>
      <c r="C45" s="151" t="s">
        <v>86</v>
      </c>
      <c r="D45" s="152"/>
      <c r="E45" s="153"/>
      <c r="F45" s="52">
        <v>654</v>
      </c>
      <c r="G45" s="41"/>
    </row>
    <row r="46" spans="1:6" s="44" customFormat="1" ht="30.75" customHeight="1">
      <c r="A46" s="43"/>
      <c r="B46" s="51">
        <v>42111</v>
      </c>
      <c r="C46" s="151" t="s">
        <v>86</v>
      </c>
      <c r="D46" s="152"/>
      <c r="E46" s="153"/>
      <c r="F46" s="52">
        <v>377</v>
      </c>
    </row>
    <row r="47" spans="1:6" ht="15.75">
      <c r="A47" s="4"/>
      <c r="B47" s="9"/>
      <c r="C47" s="135"/>
      <c r="D47" s="136"/>
      <c r="E47" s="137"/>
      <c r="F47" s="6"/>
    </row>
    <row r="48" spans="1:6" ht="15.75">
      <c r="A48" s="4"/>
      <c r="B48" s="7"/>
      <c r="C48" s="135"/>
      <c r="D48" s="136"/>
      <c r="E48" s="137"/>
      <c r="F48" s="6"/>
    </row>
    <row r="49" spans="1:6" ht="27" customHeight="1">
      <c r="A49" s="4"/>
      <c r="B49" s="7"/>
      <c r="C49" s="147"/>
      <c r="D49" s="148"/>
      <c r="E49" s="149"/>
      <c r="F49" s="8"/>
    </row>
    <row r="50" spans="1:6" ht="15.75">
      <c r="A50" s="113" t="s">
        <v>43</v>
      </c>
      <c r="B50" s="113"/>
      <c r="C50" s="113"/>
      <c r="D50" s="113"/>
      <c r="E50" s="113"/>
      <c r="F50" s="32">
        <f>SUM(F39:F49)</f>
        <v>9925</v>
      </c>
    </row>
    <row r="51" spans="1:6" s="30" customFormat="1" ht="15.75">
      <c r="A51" s="13"/>
      <c r="B51" s="5"/>
      <c r="C51" s="5"/>
      <c r="D51" s="5"/>
      <c r="E51" s="5"/>
      <c r="F51" s="5"/>
    </row>
  </sheetData>
  <sheetProtection selectLockedCells="1" selectUnlockedCells="1"/>
  <mergeCells count="28">
    <mergeCell ref="C47:E47"/>
    <mergeCell ref="C48:E48"/>
    <mergeCell ref="C49:E49"/>
    <mergeCell ref="A50:E50"/>
    <mergeCell ref="C41:E41"/>
    <mergeCell ref="C42:E42"/>
    <mergeCell ref="C43:E43"/>
    <mergeCell ref="C44:E44"/>
    <mergeCell ref="C45:E45"/>
    <mergeCell ref="C46:E46"/>
    <mergeCell ref="B29:E29"/>
    <mergeCell ref="B30:E30"/>
    <mergeCell ref="B31:E31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5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54" t="s">
        <v>64</v>
      </c>
      <c r="B1" s="154"/>
      <c r="C1" s="154"/>
      <c r="D1" s="154"/>
      <c r="E1" s="154"/>
    </row>
    <row r="2" spans="1:5" ht="18.75">
      <c r="A2" s="154" t="s">
        <v>70</v>
      </c>
      <c r="B2" s="154"/>
      <c r="C2" s="154"/>
      <c r="D2" s="154"/>
      <c r="E2" s="154"/>
    </row>
    <row r="3" ht="18.75">
      <c r="A3" s="73"/>
    </row>
    <row r="4" ht="18.75">
      <c r="A4" s="53" t="s">
        <v>71</v>
      </c>
    </row>
    <row r="5" ht="18.75">
      <c r="A5" s="53" t="s">
        <v>72</v>
      </c>
    </row>
    <row r="6" ht="18.75">
      <c r="A6" s="53"/>
    </row>
    <row r="7" ht="16.5" thickBot="1">
      <c r="A7" s="54" t="s">
        <v>73</v>
      </c>
    </row>
    <row r="8" spans="1:5" ht="50.25" customHeight="1" thickBot="1">
      <c r="A8" s="55"/>
      <c r="B8" s="56" t="s">
        <v>50</v>
      </c>
      <c r="C8" s="56" t="s">
        <v>0</v>
      </c>
      <c r="D8" s="56" t="s">
        <v>1</v>
      </c>
      <c r="E8" s="56" t="s">
        <v>26</v>
      </c>
    </row>
    <row r="9" spans="1:5" ht="22.5" customHeight="1" thickBot="1">
      <c r="A9" s="72" t="s">
        <v>2</v>
      </c>
      <c r="B9" s="57">
        <v>9710.12</v>
      </c>
      <c r="C9" s="57">
        <v>64937.64</v>
      </c>
      <c r="D9" s="57">
        <v>67421.21</v>
      </c>
      <c r="E9" s="57">
        <v>7226.55</v>
      </c>
    </row>
    <row r="10" spans="1:5" ht="19.5" thickBot="1">
      <c r="A10" s="72" t="s">
        <v>3</v>
      </c>
      <c r="B10" s="57">
        <v>1078.92</v>
      </c>
      <c r="C10" s="57">
        <v>7215.24</v>
      </c>
      <c r="D10" s="57">
        <v>7491.21</v>
      </c>
      <c r="E10" s="57">
        <v>802.95</v>
      </c>
    </row>
    <row r="11" spans="1:5" ht="31.5" customHeight="1" thickBot="1">
      <c r="A11" s="72" t="s">
        <v>51</v>
      </c>
      <c r="B11" s="57">
        <v>723.64</v>
      </c>
      <c r="C11" s="57">
        <v>3538.32</v>
      </c>
      <c r="D11" s="57">
        <v>3868.2</v>
      </c>
      <c r="E11" s="57">
        <v>393.76</v>
      </c>
    </row>
    <row r="12" spans="1:5" ht="36" customHeight="1" thickBot="1">
      <c r="A12" s="72" t="s">
        <v>52</v>
      </c>
      <c r="B12" s="57">
        <v>269.71</v>
      </c>
      <c r="C12" s="57">
        <v>1803.84</v>
      </c>
      <c r="D12" s="57">
        <v>1872.82</v>
      </c>
      <c r="E12" s="57">
        <v>200.73</v>
      </c>
    </row>
    <row r="13" spans="1:5" ht="24" customHeight="1" thickBot="1">
      <c r="A13" s="72" t="s">
        <v>4</v>
      </c>
      <c r="B13" s="57">
        <v>416.71</v>
      </c>
      <c r="C13" s="57">
        <v>3434.53</v>
      </c>
      <c r="D13" s="57">
        <v>3031.51</v>
      </c>
      <c r="E13" s="57">
        <v>819.73</v>
      </c>
    </row>
    <row r="14" spans="1:5" ht="12.75" customHeight="1" thickBot="1">
      <c r="A14" s="72" t="s">
        <v>5</v>
      </c>
      <c r="B14" s="58">
        <v>12199.1</v>
      </c>
      <c r="C14" s="58">
        <v>80929.57</v>
      </c>
      <c r="D14" s="58">
        <v>83684.95</v>
      </c>
      <c r="E14" s="58">
        <v>9443.72</v>
      </c>
    </row>
    <row r="15" ht="13.5" customHeight="1">
      <c r="A15" s="59"/>
    </row>
    <row r="16" ht="19.5" thickBot="1">
      <c r="A16" s="59" t="s">
        <v>6</v>
      </c>
    </row>
    <row r="17" spans="1:3" ht="38.25" thickBot="1">
      <c r="A17" s="74" t="s">
        <v>53</v>
      </c>
      <c r="B17" s="56" t="s">
        <v>7</v>
      </c>
      <c r="C17" s="56" t="s">
        <v>21</v>
      </c>
    </row>
    <row r="18" spans="1:3" ht="19.5" thickBot="1">
      <c r="A18" s="60" t="s">
        <v>8</v>
      </c>
      <c r="B18" s="75" t="s">
        <v>3</v>
      </c>
      <c r="C18" s="57">
        <v>10753.56</v>
      </c>
    </row>
    <row r="19" spans="1:3" ht="19.5" thickBot="1">
      <c r="A19" s="60" t="s">
        <v>10</v>
      </c>
      <c r="B19" s="75" t="s">
        <v>52</v>
      </c>
      <c r="C19" s="57">
        <v>1803.84</v>
      </c>
    </row>
    <row r="20" spans="1:3" ht="38.25" thickBot="1">
      <c r="A20" s="60" t="s">
        <v>11</v>
      </c>
      <c r="B20" s="75" t="s">
        <v>4</v>
      </c>
      <c r="C20" s="57">
        <v>3434.53</v>
      </c>
    </row>
    <row r="21" spans="1:3" ht="18.75" customHeight="1" thickBot="1">
      <c r="A21" s="60" t="s">
        <v>12</v>
      </c>
      <c r="B21" s="75" t="s">
        <v>54</v>
      </c>
      <c r="C21" s="57">
        <v>3679.64</v>
      </c>
    </row>
    <row r="22" spans="1:3" ht="18.75" customHeight="1" thickBot="1">
      <c r="A22" s="60" t="s">
        <v>13</v>
      </c>
      <c r="B22" s="75" t="s">
        <v>9</v>
      </c>
      <c r="C22" s="57">
        <v>22216.7</v>
      </c>
    </row>
    <row r="23" spans="1:3" ht="38.25" thickBot="1">
      <c r="A23" s="60" t="s">
        <v>49</v>
      </c>
      <c r="B23" s="75" t="s">
        <v>14</v>
      </c>
      <c r="C23" s="57">
        <v>20583</v>
      </c>
    </row>
    <row r="24" spans="1:3" ht="19.5" thickBot="1">
      <c r="A24" s="60" t="s">
        <v>15</v>
      </c>
      <c r="B24" s="76" t="s">
        <v>66</v>
      </c>
      <c r="C24" s="57">
        <v>2148</v>
      </c>
    </row>
    <row r="25" spans="1:3" ht="18.75" customHeight="1" thickBot="1">
      <c r="A25" s="60" t="s">
        <v>15</v>
      </c>
      <c r="B25" s="76" t="s">
        <v>61</v>
      </c>
      <c r="C25" s="57">
        <v>791</v>
      </c>
    </row>
    <row r="26" spans="1:3" ht="18.75" customHeight="1" thickBot="1">
      <c r="A26" s="60" t="s">
        <v>15</v>
      </c>
      <c r="B26" s="76" t="s">
        <v>74</v>
      </c>
      <c r="C26" s="57">
        <v>1755</v>
      </c>
    </row>
    <row r="27" spans="1:3" ht="18.75" customHeight="1" thickBot="1">
      <c r="A27" s="60" t="s">
        <v>15</v>
      </c>
      <c r="B27" s="76" t="s">
        <v>75</v>
      </c>
      <c r="C27" s="57">
        <v>10504</v>
      </c>
    </row>
    <row r="28" spans="1:3" ht="18.75" customHeight="1" thickBot="1">
      <c r="A28" s="60" t="s">
        <v>15</v>
      </c>
      <c r="B28" s="76" t="s">
        <v>76</v>
      </c>
      <c r="C28" s="57">
        <v>5385</v>
      </c>
    </row>
    <row r="29" spans="1:3" ht="18.75" customHeight="1" thickBot="1">
      <c r="A29" s="60" t="s">
        <v>59</v>
      </c>
      <c r="B29" s="76" t="s">
        <v>60</v>
      </c>
      <c r="C29" s="57">
        <v>1041.41</v>
      </c>
    </row>
    <row r="30" spans="1:3" ht="18.75" customHeight="1" thickBot="1">
      <c r="A30" s="72"/>
      <c r="B30" s="77" t="s">
        <v>55</v>
      </c>
      <c r="C30" s="58">
        <v>63512.68</v>
      </c>
    </row>
    <row r="31" ht="18.75" customHeight="1" thickBot="1">
      <c r="A31" s="61"/>
    </row>
    <row r="32" spans="1:2" ht="18.75" customHeight="1" thickBot="1">
      <c r="A32" s="71" t="s">
        <v>17</v>
      </c>
      <c r="B32" s="56">
        <v>58063.22</v>
      </c>
    </row>
    <row r="33" spans="1:2" ht="18.75" customHeight="1" thickBot="1">
      <c r="A33" s="72" t="s">
        <v>18</v>
      </c>
      <c r="B33" s="58">
        <v>9443.72</v>
      </c>
    </row>
    <row r="34" spans="1:2" ht="38.25" thickBot="1">
      <c r="A34" s="60" t="s">
        <v>19</v>
      </c>
      <c r="B34" s="58" t="s">
        <v>77</v>
      </c>
    </row>
    <row r="35" spans="1:2" ht="18.75" customHeight="1" thickBot="1">
      <c r="A35" s="60" t="s">
        <v>56</v>
      </c>
      <c r="B35" s="57">
        <v>7226.55</v>
      </c>
    </row>
    <row r="36" ht="18.75" customHeight="1">
      <c r="A36" s="61"/>
    </row>
    <row r="37" ht="15.75">
      <c r="A37" s="62" t="s">
        <v>78</v>
      </c>
    </row>
    <row r="38" ht="15.75">
      <c r="A38" s="78"/>
    </row>
    <row r="39" ht="15.75">
      <c r="A39" s="78" t="s">
        <v>65</v>
      </c>
    </row>
    <row r="40" ht="16.5" thickBot="1">
      <c r="A40" s="78"/>
    </row>
    <row r="41" spans="1:3" ht="15.75" thickBot="1">
      <c r="A41" s="63" t="s">
        <v>20</v>
      </c>
      <c r="B41" s="64" t="s">
        <v>41</v>
      </c>
      <c r="C41" s="64" t="s">
        <v>57</v>
      </c>
    </row>
    <row r="42" spans="1:3" ht="15.75" thickBot="1">
      <c r="A42" s="65" t="s">
        <v>79</v>
      </c>
      <c r="B42" s="66" t="s">
        <v>68</v>
      </c>
      <c r="C42" s="67">
        <v>179</v>
      </c>
    </row>
    <row r="43" spans="1:3" ht="15.75" thickBot="1">
      <c r="A43" s="65" t="s">
        <v>67</v>
      </c>
      <c r="B43" s="66" t="s">
        <v>68</v>
      </c>
      <c r="C43" s="67">
        <v>179</v>
      </c>
    </row>
    <row r="44" spans="1:3" ht="15.75" thickBot="1">
      <c r="A44" s="65" t="s">
        <v>63</v>
      </c>
      <c r="B44" s="66" t="s">
        <v>62</v>
      </c>
      <c r="C44" s="67">
        <v>1755</v>
      </c>
    </row>
    <row r="45" spans="1:3" ht="15.75" thickBot="1">
      <c r="A45" s="65" t="s">
        <v>69</v>
      </c>
      <c r="B45" s="66" t="s">
        <v>68</v>
      </c>
      <c r="C45" s="67">
        <v>179</v>
      </c>
    </row>
    <row r="46" spans="1:3" ht="15.75" thickBot="1">
      <c r="A46" s="65" t="s">
        <v>80</v>
      </c>
      <c r="B46" s="66" t="s">
        <v>75</v>
      </c>
      <c r="C46" s="67">
        <v>10504</v>
      </c>
    </row>
    <row r="47" spans="1:3" ht="15.75" thickBot="1">
      <c r="A47" s="65" t="s">
        <v>81</v>
      </c>
      <c r="B47" s="66" t="s">
        <v>82</v>
      </c>
      <c r="C47" s="67">
        <v>5385</v>
      </c>
    </row>
    <row r="48" spans="1:3" ht="15.75" thickBot="1">
      <c r="A48" s="79" t="s">
        <v>83</v>
      </c>
      <c r="B48" s="66" t="s">
        <v>61</v>
      </c>
      <c r="C48" s="80">
        <v>791</v>
      </c>
    </row>
    <row r="49" spans="1:3" ht="15.75" thickBot="1">
      <c r="A49" s="65" t="s">
        <v>58</v>
      </c>
      <c r="B49" s="66" t="s">
        <v>68</v>
      </c>
      <c r="C49" s="80">
        <v>179</v>
      </c>
    </row>
    <row r="50" ht="15.75">
      <c r="A50" s="81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2017-05-03T12:24:24Z</cp:lastPrinted>
  <dcterms:created xsi:type="dcterms:W3CDTF">2015-10-12T10:40:12Z</dcterms:created>
  <dcterms:modified xsi:type="dcterms:W3CDTF">2018-03-28T09:25:44Z</dcterms:modified>
  <cp:category/>
  <cp:version/>
  <cp:contentType/>
  <cp:contentStatus/>
</cp:coreProperties>
</file>