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2017" sheetId="1" r:id="rId1"/>
    <sheet name="2016" sheetId="2" r:id="rId2"/>
    <sheet name="2015" sheetId="3" r:id="rId3"/>
    <sheet name="2014" sheetId="4" r:id="rId4"/>
  </sheets>
  <definedNames>
    <definedName name="_xlnm.Print_Area" localSheetId="2">'2015'!$A$1:$F$97</definedName>
    <definedName name="_xlnm.Print_Area" localSheetId="1">'2016'!$A$1:$F$80</definedName>
  </definedNames>
  <calcPr fullCalcOnLoad="1"/>
</workbook>
</file>

<file path=xl/sharedStrings.xml><?xml version="1.0" encoding="utf-8"?>
<sst xmlns="http://schemas.openxmlformats.org/spreadsheetml/2006/main" count="440" uniqueCount="203">
  <si>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</si>
  <si>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</si>
  <si>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</si>
  <si>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</si>
  <si>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</si>
  <si>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</si>
  <si>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</si>
  <si>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</si>
  <si>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</si>
  <si>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</si>
  <si>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</si>
  <si>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</si>
  <si>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</si>
  <si>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</si>
  <si>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</si>
  <si>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Задолженность населения на 31.12.2014г., в т.ч.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</si>
  <si>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</si>
  <si>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</si>
  <si>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</si>
  <si>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</si>
  <si>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</si>
  <si>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</si>
  <si>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</si>
  <si>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</si>
  <si>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</si>
  <si>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</si>
  <si>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</si>
  <si>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</si>
  <si>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</si>
  <si>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</si>
  <si>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</si>
  <si>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</si>
  <si>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</si>
  <si>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</si>
  <si>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</si>
  <si>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Санитарное содержание прилегающей территории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</si>
  <si>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</si>
  <si>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</si>
  <si>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</si>
  <si>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</si>
  <si>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</si>
  <si>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</si>
  <si>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</si>
  <si>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</si>
  <si>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</si>
  <si>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</si>
  <si>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</si>
  <si>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</si>
  <si>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Задолженность на 01.01.2014 г</t>
  </si>
  <si>
    <t>Складирование ТБО</t>
  </si>
  <si>
    <t>Обслуживание ВГО</t>
  </si>
  <si>
    <t>№ п/п</t>
  </si>
  <si>
    <t>Всего работ  за период</t>
  </si>
  <si>
    <t xml:space="preserve">     - за декабрь 2014 года</t>
  </si>
  <si>
    <t>Электроэнергия МОП</t>
  </si>
  <si>
    <t>Вывоз КГМ</t>
  </si>
  <si>
    <t>5.</t>
  </si>
  <si>
    <t>6.</t>
  </si>
  <si>
    <t>7.</t>
  </si>
  <si>
    <t>Вывоз и складирование ТБО</t>
  </si>
  <si>
    <t>двор</t>
  </si>
  <si>
    <t>Сальдо на 01.01.2015г (по начислениям) (+)</t>
  </si>
  <si>
    <t>Ул. Парковая аллея, д.7,9,11</t>
  </si>
  <si>
    <t>В управлении ООО «УК Старый Город» - с 01.03.2012 года</t>
  </si>
  <si>
    <t>В управлении ООО «АКРОН ПЛЮС» - с 01.07.2012 года</t>
  </si>
  <si>
    <t>Общая площадь квартир – 1988,1 м.кв.</t>
  </si>
  <si>
    <t>Общая площадь ООО «АКРОН ПЛЮС» - 101,1 м.кв.</t>
  </si>
  <si>
    <t>Остаток на 01.01.2014 года –  29576,67(+)</t>
  </si>
  <si>
    <t>Обслуживание ВДГО</t>
  </si>
  <si>
    <t>Услуги ЖЭУ</t>
  </si>
  <si>
    <t>ООО «Акрон плюс»</t>
  </si>
  <si>
    <t xml:space="preserve">Услуги управления </t>
  </si>
  <si>
    <t>8.</t>
  </si>
  <si>
    <t>снятие показаний</t>
  </si>
  <si>
    <t>осмотр электрических сетей, ремонт светильников, ремонт щитка</t>
  </si>
  <si>
    <t xml:space="preserve">прокладка трубопроводов                                                     </t>
  </si>
  <si>
    <t xml:space="preserve">осмотр системы на предмет утечки               </t>
  </si>
  <si>
    <t xml:space="preserve">смена вентилей и клапанов, проверка кранов                                                                                             </t>
  </si>
  <si>
    <t xml:space="preserve">техническое обслуживание УУТЭ                                        </t>
  </si>
  <si>
    <t xml:space="preserve">смена стекол                                                               </t>
  </si>
  <si>
    <t>зачеканка раструба</t>
  </si>
  <si>
    <t xml:space="preserve">пломбировка счетчика                                                            </t>
  </si>
  <si>
    <t>проверка на прогрев отопительных приборов</t>
  </si>
  <si>
    <t>перенавеска водосточных труб</t>
  </si>
  <si>
    <t>прочистка канализации</t>
  </si>
  <si>
    <t>уборка придомовой территории</t>
  </si>
  <si>
    <t>38884,24</t>
  </si>
  <si>
    <t>Экономист ООО «УК Старый город»                                                                    Хромушина Т.В.</t>
  </si>
  <si>
    <t>Ул. Парковая аллея, д. 7, 9, 11</t>
  </si>
  <si>
    <t>В управлении ООО «УК Старый Город» -   года</t>
  </si>
  <si>
    <t>осмотр системы отопления на предмет утечки, ремонтные работы</t>
  </si>
  <si>
    <t>осмотр системы водоснабжения, водоотведения на предмет утечки, ремонтные работы</t>
  </si>
  <si>
    <t>осмотр системы отопления на предмет утечки по заявке</t>
  </si>
  <si>
    <t>осмотр систем водоснабжения, водоотведения, ремонтные работы</t>
  </si>
  <si>
    <t>осмотр системы отопления, слив воды из системы, ремонтные работы</t>
  </si>
  <si>
    <t>снятие показаний приборов учета э/э</t>
  </si>
  <si>
    <t>осмотр систем водоснабжения, водоотведения на предмет утечки по заявке</t>
  </si>
  <si>
    <t>осмотр э/сетей, ремонтные работы</t>
  </si>
  <si>
    <t>осмотр систем водоснабжения, водоотведения на предмет утечки, ремонтные работы</t>
  </si>
  <si>
    <t>осмотр э/сетей</t>
  </si>
  <si>
    <t>осмотр систем водоснабжения, водоотведения на предмет утечки</t>
  </si>
  <si>
    <t>частичный ремонт водосточной системы</t>
  </si>
  <si>
    <t>частичный ремонт кровли</t>
  </si>
  <si>
    <t>+окос</t>
  </si>
  <si>
    <t>ремонт окна в МОП</t>
  </si>
  <si>
    <t>очистка канализации</t>
  </si>
  <si>
    <t>обслуживание итп</t>
  </si>
  <si>
    <t>обследование дымовых и вентиляционных каналов</t>
  </si>
  <si>
    <t>поверка УУТЭ</t>
  </si>
  <si>
    <t>Задолженность населения на 31.12.2015 г.</t>
  </si>
  <si>
    <t>Справочно: финансовый результат с учетом задолженности</t>
  </si>
  <si>
    <t>арс</t>
  </si>
  <si>
    <t>Услуги аварийной службы</t>
  </si>
  <si>
    <t>осмотр э/сетей, смена ламп</t>
  </si>
  <si>
    <t>смена ламп</t>
  </si>
  <si>
    <t>осмотр э/сетей, замена светильников, ламп</t>
  </si>
  <si>
    <t>ремонт электрощитков</t>
  </si>
  <si>
    <t>Сальдо на 31.12.2015 г.</t>
  </si>
  <si>
    <t>ООО "Акрон Плюс"</t>
  </si>
  <si>
    <t>Акрон (Шингальц)</t>
  </si>
  <si>
    <t>в месяц</t>
  </si>
  <si>
    <t>12.12.2014 и 18.12.14 по 2400</t>
  </si>
  <si>
    <t>Ежемесячно</t>
  </si>
  <si>
    <t>обслуживание УУТЭ</t>
  </si>
  <si>
    <t>Размещение оборудования ТИС Диалог</t>
  </si>
  <si>
    <t>Поверка средств измерения</t>
  </si>
  <si>
    <t>Сведения о доходах мкд, руб.</t>
  </si>
  <si>
    <t>Размещение оборудования (ТрансТелеКом)</t>
  </si>
  <si>
    <t xml:space="preserve">С февраля 2016 тариф на обслуживание ИТП </t>
  </si>
  <si>
    <t>Задолженность на 01.01.2016</t>
  </si>
  <si>
    <t>Задолженность на 31.12.2016</t>
  </si>
  <si>
    <t xml:space="preserve">Остаток на 01.01.2016 г. </t>
  </si>
  <si>
    <t>Задолженность на 01.01.2016 г.</t>
  </si>
  <si>
    <t>Сальдо на 31.12.2016 г.</t>
  </si>
  <si>
    <t>Задолженность населения на 31.12.2016 г.</t>
  </si>
  <si>
    <t>Обслуживание ИТП</t>
  </si>
  <si>
    <t>(101,1 м2)</t>
  </si>
  <si>
    <t>250/м</t>
  </si>
  <si>
    <t>Аварийка</t>
  </si>
  <si>
    <t>Осмотр электрических сетей</t>
  </si>
  <si>
    <t>Осмотр чердачных и подвальных помещений</t>
  </si>
  <si>
    <t>Очистка канализационной сети</t>
  </si>
  <si>
    <t>Ремонт групповых щитков</t>
  </si>
  <si>
    <t>Слив воды, смена задвижек</t>
  </si>
  <si>
    <t>Смена задвижек диаметром 50 мм</t>
  </si>
  <si>
    <t xml:space="preserve">Осмотр электрических сетей </t>
  </si>
  <si>
    <t>Пломбировка счетчика</t>
  </si>
  <si>
    <t>Осмотр чердачных и подвальных помещений, сис. водоснабжения</t>
  </si>
  <si>
    <t xml:space="preserve">Устройство металлических ограждений </t>
  </si>
  <si>
    <t xml:space="preserve">Обследование электрических сетей </t>
  </si>
  <si>
    <t>Обслуживание ИТП (Индивидуальный тепло пункт)</t>
  </si>
  <si>
    <t>Обслуживание УУТЭ (Узел учета тепловой энергии)</t>
  </si>
  <si>
    <t>ООО "Акрон Плюс"/ИП Шингальц</t>
  </si>
  <si>
    <t>В управлении ООО «УК Старый Город» - 01.03.12 года</t>
  </si>
  <si>
    <t>Персонифицированный учет МКД  за  2016 г.</t>
  </si>
  <si>
    <t xml:space="preserve">Гидропневматическая промывка </t>
  </si>
  <si>
    <t>*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</si>
  <si>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</si>
  <si>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</si>
  <si>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</si>
  <si>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</si>
  <si>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</t>
  </si>
  <si>
    <t>Сальдо на 31.12.2017 г.</t>
  </si>
  <si>
    <t>Задолженность населения на 31.12.2017 г.</t>
  </si>
  <si>
    <t>Хол.вода на соид</t>
  </si>
  <si>
    <t>Водоотведение на соид</t>
  </si>
  <si>
    <t>Электроэнергия на соид</t>
  </si>
  <si>
    <t>Ремонт силового предохранительного шкафа</t>
  </si>
  <si>
    <t>Обследование электрических сетей. Смена ламп накаливания. Ремонт патронов</t>
  </si>
  <si>
    <t>Обследование электрических сетей. Смена ламп накаливания</t>
  </si>
  <si>
    <t>Обследование электрических сетей. Ремонт светильников</t>
  </si>
  <si>
    <t>Обследование электрических сетей. Смена ламп накаливания, патронов</t>
  </si>
  <si>
    <t>Обследование чердачных, подвальных и лест. клеток  на предмет утечки трубопроводов. Разборка прокладка трубопровода</t>
  </si>
  <si>
    <t>Обследование чердачных, подвальных и лест. клеток  на предмет утечки трубопроводов.</t>
  </si>
  <si>
    <t>Обследование чердачных, подвальных и лест. клеток  на предмет утечки трубопроводов. Ремонт задвижек</t>
  </si>
  <si>
    <t>Обследование чердачных, подвальных и лест. клеток  на предмет утечки трубопроводов. Прокладка трубопровода</t>
  </si>
  <si>
    <t>Обследование чердачных, подвальных и лест. клеток  на предмет утечки трубопроводов. Смена вентилей и клапанов</t>
  </si>
  <si>
    <t>Обследование чердачных, подвальных и лест. клеток  на предмет утечки трубопроводов. Смена вентилей и клапанов, сгонов</t>
  </si>
  <si>
    <t>Обследование чердачных, подвальных и лест. клеток  на предмет утечки трубопроводов. Установка вентилей, задвижек, затворов, кранов и клапанов</t>
  </si>
  <si>
    <t>Устройство металлических ограждений без поручней. Окраска</t>
  </si>
  <si>
    <t>Уборка козырька над входом в подъезд от мусора. Устройство желобов. Ремонт крыши</t>
  </si>
  <si>
    <t>Ремонт кровли</t>
  </si>
  <si>
    <t>Ремонт кровли. Устройство желобов, смена колен, воронок, ухватов, прямых звеньев водосточных труб</t>
  </si>
  <si>
    <t>Переборка кровли</t>
  </si>
  <si>
    <t>Автогидроподъемник</t>
  </si>
  <si>
    <t>Уборка подвального помещения</t>
  </si>
  <si>
    <t>Разовый вывоз КГМ</t>
  </si>
  <si>
    <t>Покос</t>
  </si>
  <si>
    <t>Стрижка кустов</t>
  </si>
  <si>
    <t>КТС</t>
  </si>
  <si>
    <t>Аварийно- ремонтные работы</t>
  </si>
  <si>
    <t>Дератизация</t>
  </si>
  <si>
    <t>Косметический ремонт подъезда</t>
  </si>
  <si>
    <t xml:space="preserve">Гидропневматическая промывка и опресовка внутредомовой системы отопления </t>
  </si>
  <si>
    <t>ГАС</t>
  </si>
  <si>
    <t>Аварийные работы. Течь радиатора</t>
  </si>
  <si>
    <t>Аварийные работы. Течь ГВС</t>
  </si>
  <si>
    <t>Аварийные работы. Залитие</t>
  </si>
  <si>
    <t>Аварийные работы. Запитка ЦО, развоздушивание</t>
  </si>
  <si>
    <t>Санитарное содержание прилегающей территории, уборка подвального помещения</t>
  </si>
  <si>
    <t>покос не входит</t>
  </si>
  <si>
    <t>Антенная служба за 2014, 2015, 2016, 2017 гг.</t>
  </si>
  <si>
    <t>Техническое обслуживание УУТЭ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</si>
</sst>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49" fontId="1" fillId="33" borderId="15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4" fontId="2" fillId="34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14" fontId="2" fillId="34" borderId="13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/>
    </xf>
    <xf numFmtId="0" fontId="2" fillId="35" borderId="21" xfId="0" applyFont="1" applyFill="1" applyBorder="1" applyAlignment="1">
      <alignment horizontal="left"/>
    </xf>
    <xf numFmtId="0" fontId="2" fillId="35" borderId="22" xfId="0" applyFont="1" applyFill="1" applyBorder="1" applyAlignment="1">
      <alignment horizontal="left"/>
    </xf>
    <xf numFmtId="0" fontId="2" fillId="35" borderId="23" xfId="0" applyFont="1" applyFill="1" applyBorder="1" applyAlignment="1">
      <alignment horizontal="left"/>
    </xf>
    <xf numFmtId="14" fontId="1" fillId="33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center"/>
    </xf>
    <xf numFmtId="14" fontId="1" fillId="33" borderId="0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49" fontId="1" fillId="33" borderId="0" xfId="0" applyNumberFormat="1" applyFont="1" applyFill="1" applyBorder="1" applyAlignment="1">
      <alignment vertical="center"/>
    </xf>
    <xf numFmtId="0" fontId="1" fillId="33" borderId="24" xfId="0" applyFont="1" applyFill="1" applyBorder="1" applyAlignment="1">
      <alignment horizontal="center" vertical="center" wrapText="1"/>
    </xf>
    <xf numFmtId="4" fontId="1" fillId="33" borderId="25" xfId="0" applyNumberFormat="1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 wrapText="1"/>
    </xf>
    <xf numFmtId="4" fontId="1" fillId="33" borderId="27" xfId="0" applyNumberFormat="1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/>
    </xf>
    <xf numFmtId="4" fontId="3" fillId="33" borderId="29" xfId="0" applyNumberFormat="1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36" borderId="20" xfId="0" applyNumberFormat="1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45" fillId="36" borderId="13" xfId="0" applyFont="1" applyFill="1" applyBorder="1" applyAlignment="1">
      <alignment horizontal="center" vertical="center"/>
    </xf>
    <xf numFmtId="14" fontId="46" fillId="36" borderId="13" xfId="0" applyNumberFormat="1" applyFont="1" applyFill="1" applyBorder="1" applyAlignment="1">
      <alignment horizontal="center" vertical="center"/>
    </xf>
    <xf numFmtId="0" fontId="46" fillId="37" borderId="13" xfId="0" applyFont="1" applyFill="1" applyBorder="1" applyAlignment="1">
      <alignment horizontal="center" vertical="center"/>
    </xf>
    <xf numFmtId="0" fontId="46" fillId="36" borderId="13" xfId="0" applyFont="1" applyFill="1" applyBorder="1" applyAlignment="1">
      <alignment horizontal="center" vertical="center"/>
    </xf>
    <xf numFmtId="0" fontId="46" fillId="38" borderId="13" xfId="0" applyFont="1" applyFill="1" applyBorder="1" applyAlignment="1">
      <alignment horizontal="center" vertical="center"/>
    </xf>
    <xf numFmtId="0" fontId="46" fillId="39" borderId="13" xfId="0" applyFont="1" applyFill="1" applyBorder="1" applyAlignment="1">
      <alignment horizontal="center" vertical="center"/>
    </xf>
    <xf numFmtId="0" fontId="46" fillId="36" borderId="21" xfId="0" applyFont="1" applyFill="1" applyBorder="1" applyAlignment="1">
      <alignment horizontal="left" vertical="center"/>
    </xf>
    <xf numFmtId="0" fontId="46" fillId="36" borderId="22" xfId="0" applyFont="1" applyFill="1" applyBorder="1" applyAlignment="1">
      <alignment horizontal="center" vertical="center"/>
    </xf>
    <xf numFmtId="0" fontId="46" fillId="36" borderId="23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14" fontId="1" fillId="36" borderId="13" xfId="0" applyNumberFormat="1" applyFont="1" applyFill="1" applyBorder="1" applyAlignment="1">
      <alignment horizontal="center" vertical="center"/>
    </xf>
    <xf numFmtId="4" fontId="1" fillId="40" borderId="13" xfId="0" applyNumberFormat="1" applyFont="1" applyFill="1" applyBorder="1" applyAlignment="1">
      <alignment horizontal="center" vertical="center"/>
    </xf>
    <xf numFmtId="4" fontId="3" fillId="36" borderId="1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46" fillId="36" borderId="0" xfId="0" applyFont="1" applyFill="1" applyBorder="1" applyAlignment="1">
      <alignment horizontal="center" vertical="center"/>
    </xf>
    <xf numFmtId="14" fontId="46" fillId="36" borderId="0" xfId="0" applyNumberFormat="1" applyFont="1" applyFill="1" applyBorder="1" applyAlignment="1">
      <alignment horizontal="center" vertical="center"/>
    </xf>
    <xf numFmtId="0" fontId="46" fillId="36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6" fillId="41" borderId="13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/>
    </xf>
    <xf numFmtId="4" fontId="1" fillId="36" borderId="13" xfId="0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6" fillId="36" borderId="21" xfId="0" applyFont="1" applyFill="1" applyBorder="1" applyAlignment="1">
      <alignment horizontal="left" vertical="center"/>
    </xf>
    <xf numFmtId="0" fontId="46" fillId="36" borderId="22" xfId="0" applyFont="1" applyFill="1" applyBorder="1" applyAlignment="1">
      <alignment horizontal="left" vertical="center"/>
    </xf>
    <xf numFmtId="0" fontId="46" fillId="36" borderId="23" xfId="0" applyFont="1" applyFill="1" applyBorder="1" applyAlignment="1">
      <alignment horizontal="left" vertical="center"/>
    </xf>
    <xf numFmtId="0" fontId="1" fillId="0" borderId="12" xfId="0" applyFont="1" applyBorder="1" applyAlignment="1">
      <alignment vertical="top" wrapText="1"/>
    </xf>
    <xf numFmtId="0" fontId="46" fillId="36" borderId="21" xfId="0" applyFont="1" applyFill="1" applyBorder="1" applyAlignment="1">
      <alignment horizontal="left" vertical="center" wrapText="1"/>
    </xf>
    <xf numFmtId="0" fontId="46" fillId="36" borderId="22" xfId="0" applyFont="1" applyFill="1" applyBorder="1" applyAlignment="1">
      <alignment horizontal="left" vertical="center" wrapText="1"/>
    </xf>
    <xf numFmtId="0" fontId="46" fillId="36" borderId="23" xfId="0" applyFont="1" applyFill="1" applyBorder="1" applyAlignment="1">
      <alignment horizontal="left" vertical="center" wrapText="1"/>
    </xf>
    <xf numFmtId="0" fontId="1" fillId="36" borderId="12" xfId="0" applyFont="1" applyFill="1" applyBorder="1" applyAlignment="1">
      <alignment horizontal="left" vertical="center" wrapText="1"/>
    </xf>
    <xf numFmtId="0" fontId="1" fillId="36" borderId="11" xfId="0" applyFont="1" applyFill="1" applyBorder="1" applyAlignment="1">
      <alignment horizontal="left" vertical="center" wrapText="1"/>
    </xf>
    <xf numFmtId="0" fontId="1" fillId="40" borderId="21" xfId="0" applyFont="1" applyFill="1" applyBorder="1" applyAlignment="1">
      <alignment horizontal="left" vertical="center" wrapText="1"/>
    </xf>
    <xf numFmtId="0" fontId="1" fillId="40" borderId="22" xfId="0" applyFont="1" applyFill="1" applyBorder="1" applyAlignment="1">
      <alignment horizontal="left" vertical="center" wrapText="1"/>
    </xf>
    <xf numFmtId="0" fontId="1" fillId="40" borderId="23" xfId="0" applyFont="1" applyFill="1" applyBorder="1" applyAlignment="1">
      <alignment horizontal="left" vertical="center" wrapText="1"/>
    </xf>
    <xf numFmtId="0" fontId="3" fillId="36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3" fillId="33" borderId="31" xfId="0" applyFont="1" applyFill="1" applyBorder="1" applyAlignment="1">
      <alignment vertical="center" wrapText="1"/>
    </xf>
    <xf numFmtId="0" fontId="3" fillId="33" borderId="32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33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left" vertical="center"/>
    </xf>
    <xf numFmtId="0" fontId="45" fillId="36" borderId="21" xfId="0" applyFont="1" applyFill="1" applyBorder="1" applyAlignment="1">
      <alignment horizontal="center" vertical="center"/>
    </xf>
    <xf numFmtId="0" fontId="45" fillId="36" borderId="22" xfId="0" applyFont="1" applyFill="1" applyBorder="1" applyAlignment="1">
      <alignment horizontal="center" vertical="center"/>
    </xf>
    <xf numFmtId="0" fontId="45" fillId="36" borderId="23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left" vertical="center" wrapText="1"/>
    </xf>
    <xf numFmtId="0" fontId="2" fillId="34" borderId="22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wrapText="1"/>
    </xf>
    <xf numFmtId="0" fontId="2" fillId="42" borderId="13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0" fontId="2" fillId="43" borderId="13" xfId="0" applyFont="1" applyFill="1" applyBorder="1" applyAlignment="1">
      <alignment/>
    </xf>
    <xf numFmtId="0" fontId="2" fillId="43" borderId="21" xfId="0" applyFont="1" applyFill="1" applyBorder="1" applyAlignment="1">
      <alignment wrapText="1"/>
    </xf>
    <xf numFmtId="0" fontId="2" fillId="43" borderId="22" xfId="0" applyFont="1" applyFill="1" applyBorder="1" applyAlignment="1">
      <alignment wrapText="1"/>
    </xf>
    <xf numFmtId="0" fontId="2" fillId="43" borderId="23" xfId="0" applyFont="1" applyFill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2" fillId="8" borderId="13" xfId="0" applyFont="1" applyFill="1" applyBorder="1" applyAlignment="1">
      <alignment/>
    </xf>
    <xf numFmtId="0" fontId="2" fillId="4" borderId="13" xfId="0" applyFont="1" applyFill="1" applyBorder="1" applyAlignment="1">
      <alignment horizontal="left"/>
    </xf>
    <xf numFmtId="0" fontId="2" fillId="43" borderId="13" xfId="0" applyFont="1" applyFill="1" applyBorder="1" applyAlignment="1">
      <alignment horizontal="left" wrapText="1"/>
    </xf>
    <xf numFmtId="0" fontId="2" fillId="42" borderId="21" xfId="0" applyFont="1" applyFill="1" applyBorder="1" applyAlignment="1">
      <alignment horizontal="left"/>
    </xf>
    <xf numFmtId="0" fontId="2" fillId="42" borderId="22" xfId="0" applyFont="1" applyFill="1" applyBorder="1" applyAlignment="1">
      <alignment horizontal="left"/>
    </xf>
    <xf numFmtId="0" fontId="2" fillId="42" borderId="23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13" xfId="0" applyFont="1" applyBorder="1" applyAlignment="1">
      <alignment/>
    </xf>
    <xf numFmtId="0" fontId="2" fillId="43" borderId="13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44" borderId="21" xfId="0" applyFont="1" applyFill="1" applyBorder="1" applyAlignment="1">
      <alignment horizontal="left" vertical="center" wrapText="1"/>
    </xf>
    <xf numFmtId="0" fontId="2" fillId="44" borderId="22" xfId="0" applyFont="1" applyFill="1" applyBorder="1" applyAlignment="1">
      <alignment horizontal="left" vertical="center" wrapText="1"/>
    </xf>
    <xf numFmtId="0" fontId="2" fillId="44" borderId="23" xfId="0" applyFont="1" applyFill="1" applyBorder="1" applyAlignment="1">
      <alignment horizontal="left" vertical="center" wrapText="1"/>
    </xf>
    <xf numFmtId="0" fontId="2" fillId="45" borderId="21" xfId="0" applyFont="1" applyFill="1" applyBorder="1" applyAlignment="1">
      <alignment horizontal="left" vertical="center" wrapText="1"/>
    </xf>
    <xf numFmtId="0" fontId="2" fillId="45" borderId="22" xfId="0" applyFont="1" applyFill="1" applyBorder="1" applyAlignment="1">
      <alignment horizontal="left" vertical="center" wrapText="1"/>
    </xf>
    <xf numFmtId="0" fontId="2" fillId="45" borderId="23" xfId="0" applyFont="1" applyFill="1" applyBorder="1" applyAlignment="1">
      <alignment horizontal="left" vertical="center" wrapText="1"/>
    </xf>
    <xf numFmtId="0" fontId="2" fillId="46" borderId="21" xfId="0" applyFont="1" applyFill="1" applyBorder="1" applyAlignment="1">
      <alignment horizontal="left" vertical="center" wrapText="1"/>
    </xf>
    <xf numFmtId="0" fontId="2" fillId="46" borderId="22" xfId="0" applyFont="1" applyFill="1" applyBorder="1" applyAlignment="1">
      <alignment horizontal="left" vertical="center" wrapText="1"/>
    </xf>
    <xf numFmtId="0" fontId="2" fillId="46" borderId="23" xfId="0" applyFont="1" applyFill="1" applyBorder="1" applyAlignment="1">
      <alignment horizontal="left" vertical="center" wrapText="1"/>
    </xf>
    <xf numFmtId="0" fontId="2" fillId="35" borderId="21" xfId="0" applyFont="1" applyFill="1" applyBorder="1" applyAlignment="1">
      <alignment horizontal="left"/>
    </xf>
    <xf numFmtId="0" fontId="2" fillId="35" borderId="22" xfId="0" applyFont="1" applyFill="1" applyBorder="1" applyAlignment="1">
      <alignment horizontal="left"/>
    </xf>
    <xf numFmtId="0" fontId="2" fillId="35" borderId="23" xfId="0" applyFont="1" applyFill="1" applyBorder="1" applyAlignment="1">
      <alignment horizontal="left"/>
    </xf>
    <xf numFmtId="0" fontId="2" fillId="47" borderId="21" xfId="0" applyFont="1" applyFill="1" applyBorder="1" applyAlignment="1">
      <alignment horizontal="left" vertical="center" wrapText="1"/>
    </xf>
    <xf numFmtId="0" fontId="2" fillId="47" borderId="22" xfId="0" applyFont="1" applyFill="1" applyBorder="1" applyAlignment="1">
      <alignment horizontal="left" vertical="center" wrapText="1"/>
    </xf>
    <xf numFmtId="0" fontId="2" fillId="47" borderId="23" xfId="0" applyFont="1" applyFill="1" applyBorder="1" applyAlignment="1">
      <alignment horizontal="left" vertical="center" wrapText="1"/>
    </xf>
    <xf numFmtId="0" fontId="2" fillId="35" borderId="21" xfId="0" applyFont="1" applyFill="1" applyBorder="1" applyAlignment="1">
      <alignment horizontal="left" vertical="center" wrapText="1"/>
    </xf>
    <xf numFmtId="0" fontId="2" fillId="35" borderId="22" xfId="0" applyFont="1" applyFill="1" applyBorder="1" applyAlignment="1">
      <alignment horizontal="left" vertical="center" wrapText="1"/>
    </xf>
    <xf numFmtId="0" fontId="2" fillId="35" borderId="23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2" fillId="48" borderId="21" xfId="0" applyFont="1" applyFill="1" applyBorder="1" applyAlignment="1">
      <alignment horizontal="left" vertical="center" wrapText="1"/>
    </xf>
    <xf numFmtId="0" fontId="2" fillId="48" borderId="22" xfId="0" applyFont="1" applyFill="1" applyBorder="1" applyAlignment="1">
      <alignment horizontal="left" vertical="center" wrapText="1"/>
    </xf>
    <xf numFmtId="0" fontId="2" fillId="48" borderId="23" xfId="0" applyFont="1" applyFill="1" applyBorder="1" applyAlignment="1">
      <alignment horizontal="left" vertical="center" wrapText="1"/>
    </xf>
    <xf numFmtId="0" fontId="2" fillId="47" borderId="21" xfId="0" applyFont="1" applyFill="1" applyBorder="1" applyAlignment="1">
      <alignment horizontal="left" wrapText="1"/>
    </xf>
    <xf numFmtId="0" fontId="2" fillId="47" borderId="22" xfId="0" applyFont="1" applyFill="1" applyBorder="1" applyAlignment="1">
      <alignment horizontal="left" wrapText="1"/>
    </xf>
    <xf numFmtId="0" fontId="2" fillId="47" borderId="23" xfId="0" applyFont="1" applyFill="1" applyBorder="1" applyAlignment="1">
      <alignment horizontal="left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36"/>
  <sheetViews>
    <sheetView tabSelected="1" zoomScalePageLayoutView="0" workbookViewId="0" topLeftCell="A103">
      <selection activeCell="D8" sqref="D8"/>
    </sheetView>
  </sheetViews>
  <sheetFormatPr defaultColWidth="9.140625" defaultRowHeight="12.75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5.8515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 customHeight="1">
      <c r="A1" s="134" t="s">
        <v>157</v>
      </c>
      <c r="B1" s="134"/>
      <c r="C1" s="134"/>
      <c r="D1" s="134"/>
      <c r="E1" s="134"/>
      <c r="F1" s="134"/>
      <c r="G1" s="6"/>
    </row>
    <row r="2" spans="1:8" ht="15.75" customHeight="1">
      <c r="A2" s="134" t="s">
        <v>88</v>
      </c>
      <c r="B2" s="134"/>
      <c r="C2" s="134"/>
      <c r="D2" s="134"/>
      <c r="E2" s="134"/>
      <c r="F2" s="134"/>
      <c r="G2" s="7"/>
      <c r="H2" s="8"/>
    </row>
    <row r="3" spans="7:9" ht="10.5" customHeight="1">
      <c r="G3" s="5" t="s">
        <v>45</v>
      </c>
      <c r="H3" s="5">
        <v>11.49</v>
      </c>
      <c r="I3" s="30">
        <f>H3*12*H34</f>
        <v>274119.228</v>
      </c>
    </row>
    <row r="4" spans="1:9" ht="15.75" customHeight="1" hidden="1">
      <c r="A4" s="10" t="s">
        <v>153</v>
      </c>
      <c r="C4" s="10"/>
      <c r="D4" s="10"/>
      <c r="E4" s="10"/>
      <c r="F4" s="10"/>
      <c r="G4" s="10" t="s">
        <v>46</v>
      </c>
      <c r="H4" s="5">
        <v>3.2</v>
      </c>
      <c r="I4" s="29">
        <f>H4*12*H34</f>
        <v>76343.04000000001</v>
      </c>
    </row>
    <row r="5" spans="1:9" ht="15.75" customHeight="1" hidden="1">
      <c r="A5" s="10" t="s">
        <v>19</v>
      </c>
      <c r="C5" s="10"/>
      <c r="D5" s="10">
        <v>1988.1</v>
      </c>
      <c r="E5" s="10" t="s">
        <v>20</v>
      </c>
      <c r="F5" s="10"/>
      <c r="G5" s="10" t="s">
        <v>60</v>
      </c>
      <c r="H5" s="5">
        <v>1.73</v>
      </c>
      <c r="I5" s="29">
        <f>H5*12*H34</f>
        <v>41272.95599999999</v>
      </c>
    </row>
    <row r="6" spans="7:12" ht="15.75" customHeight="1">
      <c r="G6" s="5" t="s">
        <v>128</v>
      </c>
      <c r="I6" s="30"/>
      <c r="L6" s="5">
        <v>1.44</v>
      </c>
    </row>
    <row r="7" spans="1:6" ht="15.75" customHeight="1">
      <c r="A7" s="7" t="s">
        <v>158</v>
      </c>
      <c r="C7" s="7"/>
      <c r="D7" s="11">
        <f>'2016'!F45</f>
        <v>100976.27799999993</v>
      </c>
      <c r="E7" s="7" t="s">
        <v>22</v>
      </c>
      <c r="F7" s="7"/>
    </row>
    <row r="8" spans="1:6" ht="15.75" customHeight="1">
      <c r="A8" s="7" t="s">
        <v>159</v>
      </c>
      <c r="C8" s="10"/>
      <c r="D8" s="12">
        <f>'2015'!F43</f>
        <v>73762.53999999996</v>
      </c>
      <c r="E8" s="10" t="s">
        <v>24</v>
      </c>
      <c r="F8" s="10"/>
    </row>
    <row r="9" spans="2:6" ht="15.75" customHeight="1">
      <c r="B9" s="10"/>
      <c r="C9" s="10"/>
      <c r="D9" s="10"/>
      <c r="E9" s="10"/>
      <c r="F9" s="13" t="s">
        <v>25</v>
      </c>
    </row>
    <row r="10" spans="1:8" s="9" customFormat="1" ht="47.25">
      <c r="A10" s="4" t="s">
        <v>26</v>
      </c>
      <c r="B10" s="14" t="s">
        <v>27</v>
      </c>
      <c r="C10" s="15" t="s">
        <v>160</v>
      </c>
      <c r="D10" s="15" t="s">
        <v>0</v>
      </c>
      <c r="E10" s="15" t="s">
        <v>29</v>
      </c>
      <c r="F10" s="15" t="s">
        <v>161</v>
      </c>
      <c r="G10" s="120"/>
      <c r="H10" s="120" t="s">
        <v>200</v>
      </c>
    </row>
    <row r="11" spans="1:8" s="18" customFormat="1" ht="31.5">
      <c r="A11" s="4">
        <v>1</v>
      </c>
      <c r="B11" s="16" t="s">
        <v>2</v>
      </c>
      <c r="C11" s="46">
        <v>-58213.76</v>
      </c>
      <c r="D11" s="46">
        <f>231504.56-66.47</f>
        <v>231438.09</v>
      </c>
      <c r="E11" s="46">
        <v>242804.06</v>
      </c>
      <c r="F11" s="46">
        <f>C11-D11+E11</f>
        <v>-46847.78999999998</v>
      </c>
      <c r="G11" s="17"/>
      <c r="H11" s="17"/>
    </row>
    <row r="12" spans="1:8" s="18" customFormat="1" ht="15.75">
      <c r="A12" s="4">
        <v>2</v>
      </c>
      <c r="B12" s="16" t="s">
        <v>3</v>
      </c>
      <c r="C12" s="46">
        <v>-6581.73</v>
      </c>
      <c r="D12" s="46">
        <v>24811.56</v>
      </c>
      <c r="E12" s="46">
        <v>26159.25</v>
      </c>
      <c r="F12" s="46">
        <f aca="true" t="shared" si="0" ref="F12:F21">C12-D12+E12</f>
        <v>-5234.040000000001</v>
      </c>
      <c r="G12" s="17"/>
      <c r="H12" s="17"/>
    </row>
    <row r="13" spans="1:10" s="18" customFormat="1" ht="31.5">
      <c r="A13" s="4">
        <v>3</v>
      </c>
      <c r="B13" s="16" t="s">
        <v>49</v>
      </c>
      <c r="C13" s="46">
        <v>-3180.22</v>
      </c>
      <c r="D13" s="46">
        <v>12167.16</v>
      </c>
      <c r="E13" s="46">
        <v>12801.81</v>
      </c>
      <c r="F13" s="46">
        <f t="shared" si="0"/>
        <v>-2545.5699999999997</v>
      </c>
      <c r="G13" s="17"/>
      <c r="H13" s="17" t="s">
        <v>119</v>
      </c>
      <c r="J13" s="18" t="s">
        <v>136</v>
      </c>
    </row>
    <row r="14" spans="1:8" s="18" customFormat="1" ht="31.5">
      <c r="A14" s="4">
        <v>4</v>
      </c>
      <c r="B14" s="16" t="s">
        <v>50</v>
      </c>
      <c r="C14" s="46">
        <v>-1599.9</v>
      </c>
      <c r="D14" s="46">
        <v>8886.78</v>
      </c>
      <c r="E14" s="46">
        <v>8151.28</v>
      </c>
      <c r="F14" s="46">
        <f t="shared" si="0"/>
        <v>-2335.4000000000005</v>
      </c>
      <c r="G14" s="17"/>
      <c r="H14" s="17">
        <v>880.58</v>
      </c>
    </row>
    <row r="15" spans="1:8" s="18" customFormat="1" ht="31.5">
      <c r="A15" s="4">
        <v>5</v>
      </c>
      <c r="B15" s="16" t="s">
        <v>54</v>
      </c>
      <c r="C15" s="46">
        <v>-5219.81</v>
      </c>
      <c r="D15" s="46">
        <f>1572.86+66.47</f>
        <v>1639.33</v>
      </c>
      <c r="E15" s="46">
        <v>4982.63</v>
      </c>
      <c r="F15" s="46">
        <f t="shared" si="0"/>
        <v>-1876.5100000000002</v>
      </c>
      <c r="G15" s="17"/>
      <c r="H15" s="17">
        <v>540</v>
      </c>
    </row>
    <row r="16" spans="1:8" s="18" customFormat="1" ht="15.75">
      <c r="A16" s="4">
        <v>6</v>
      </c>
      <c r="B16" s="16" t="s">
        <v>69</v>
      </c>
      <c r="C16" s="46">
        <v>-754.29</v>
      </c>
      <c r="D16" s="46">
        <v>0</v>
      </c>
      <c r="E16" s="46">
        <v>1257.15</v>
      </c>
      <c r="F16" s="46">
        <f t="shared" si="0"/>
        <v>502.8600000000001</v>
      </c>
      <c r="G16" s="17"/>
      <c r="H16" s="17"/>
    </row>
    <row r="17" spans="1:8" s="18" customFormat="1" ht="47.25">
      <c r="A17" s="4">
        <v>7</v>
      </c>
      <c r="B17" s="16" t="s">
        <v>152</v>
      </c>
      <c r="C17" s="46">
        <v>-5513.12</v>
      </c>
      <c r="D17" s="46">
        <f>1420.58*12</f>
        <v>17046.96</v>
      </c>
      <c r="E17" s="46">
        <v>17056.78</v>
      </c>
      <c r="F17" s="46">
        <f t="shared" si="0"/>
        <v>-5503.299999999999</v>
      </c>
      <c r="G17" s="17"/>
      <c r="H17" s="17"/>
    </row>
    <row r="18" spans="1:12" s="18" customFormat="1" ht="31.5">
      <c r="A18" s="4">
        <v>8</v>
      </c>
      <c r="B18" s="16" t="s">
        <v>135</v>
      </c>
      <c r="C18" s="46">
        <v>-5585.86</v>
      </c>
      <c r="D18" s="46">
        <f>34274.91-33400.08+34354.44</f>
        <v>35229.270000000004</v>
      </c>
      <c r="E18" s="46">
        <v>35157.12</v>
      </c>
      <c r="F18" s="46">
        <f t="shared" si="0"/>
        <v>-5658.010000000002</v>
      </c>
      <c r="G18" s="17"/>
      <c r="H18" s="17"/>
      <c r="L18" s="18">
        <v>7044.64</v>
      </c>
    </row>
    <row r="19" spans="1:8" s="18" customFormat="1" ht="31.5">
      <c r="A19" s="86">
        <v>6</v>
      </c>
      <c r="B19" s="87" t="s">
        <v>164</v>
      </c>
      <c r="C19" s="88">
        <v>0</v>
      </c>
      <c r="D19" s="89">
        <f>1800.32-11.18+11.22</f>
        <v>1800.36</v>
      </c>
      <c r="E19" s="89">
        <v>1580.61</v>
      </c>
      <c r="F19" s="46">
        <f t="shared" si="0"/>
        <v>-219.75</v>
      </c>
      <c r="G19" s="17"/>
      <c r="H19" s="17"/>
    </row>
    <row r="20" spans="1:8" s="18" customFormat="1" ht="31.5">
      <c r="A20" s="86">
        <v>7</v>
      </c>
      <c r="B20" s="87" t="s">
        <v>165</v>
      </c>
      <c r="C20" s="88">
        <v>0</v>
      </c>
      <c r="D20" s="89">
        <v>1937.2</v>
      </c>
      <c r="E20" s="89">
        <v>1609.5</v>
      </c>
      <c r="F20" s="46">
        <f t="shared" si="0"/>
        <v>-327.70000000000005</v>
      </c>
      <c r="G20" s="17"/>
      <c r="H20" s="17"/>
    </row>
    <row r="21" spans="1:8" s="18" customFormat="1" ht="31.5">
      <c r="A21" s="86">
        <v>8</v>
      </c>
      <c r="B21" s="87" t="s">
        <v>166</v>
      </c>
      <c r="C21" s="88">
        <v>0</v>
      </c>
      <c r="D21" s="89">
        <f>47621.61-12314.36</f>
        <v>35307.25</v>
      </c>
      <c r="E21" s="89">
        <v>31255.83</v>
      </c>
      <c r="F21" s="46">
        <f t="shared" si="0"/>
        <v>-4051.4199999999983</v>
      </c>
      <c r="G21" s="17"/>
      <c r="H21" s="17"/>
    </row>
    <row r="22" spans="1:12" ht="15.75" customHeight="1">
      <c r="A22" s="4"/>
      <c r="B22" s="16" t="s">
        <v>4</v>
      </c>
      <c r="C22" s="47">
        <f>SUM(C11:C21)</f>
        <v>-86648.68999999999</v>
      </c>
      <c r="D22" s="47">
        <f>SUM(D11:D21)</f>
        <v>370263.9600000001</v>
      </c>
      <c r="E22" s="47">
        <f>SUM(E11:E21)</f>
        <v>382816.0200000001</v>
      </c>
      <c r="F22" s="47">
        <f>SUM(F11:F21)</f>
        <v>-74096.62999999998</v>
      </c>
      <c r="L22" s="5">
        <v>5740.58</v>
      </c>
    </row>
    <row r="23" ht="9.75" customHeight="1">
      <c r="L23" s="5">
        <v>3693.74</v>
      </c>
    </row>
    <row r="24" spans="1:12" s="69" customFormat="1" ht="1.5" customHeight="1" hidden="1">
      <c r="A24" s="66"/>
      <c r="B24" s="67"/>
      <c r="C24" s="68"/>
      <c r="D24" s="68"/>
      <c r="E24" s="68"/>
      <c r="F24" s="68"/>
      <c r="L24" s="69">
        <v>398.8</v>
      </c>
    </row>
    <row r="25" spans="1:6" s="69" customFormat="1" ht="15.75" customHeight="1">
      <c r="A25" s="135" t="s">
        <v>126</v>
      </c>
      <c r="B25" s="135"/>
      <c r="C25" s="135"/>
      <c r="D25" s="135"/>
      <c r="E25" s="135"/>
      <c r="F25" s="135"/>
    </row>
    <row r="26" spans="1:6" s="71" customFormat="1" ht="11.25" customHeight="1">
      <c r="A26" s="66"/>
      <c r="B26" s="66"/>
      <c r="C26" s="66"/>
      <c r="D26" s="70"/>
      <c r="E26" s="70"/>
      <c r="F26" s="70"/>
    </row>
    <row r="27" spans="1:6" s="71" customFormat="1" ht="15.75" customHeight="1">
      <c r="A27" s="72" t="s">
        <v>44</v>
      </c>
      <c r="B27" s="136" t="s">
        <v>6</v>
      </c>
      <c r="C27" s="136"/>
      <c r="D27" s="136"/>
      <c r="E27" s="136"/>
      <c r="F27" s="73" t="s">
        <v>18</v>
      </c>
    </row>
    <row r="28" spans="1:7" s="71" customFormat="1" ht="15.75" customHeight="1">
      <c r="A28" s="74">
        <v>1</v>
      </c>
      <c r="B28" s="124" t="s">
        <v>127</v>
      </c>
      <c r="C28" s="124"/>
      <c r="D28" s="124"/>
      <c r="E28" s="124"/>
      <c r="F28" s="75">
        <v>3000</v>
      </c>
      <c r="G28" s="71" t="s">
        <v>137</v>
      </c>
    </row>
    <row r="29" spans="1:6" s="71" customFormat="1" ht="15.75" customHeight="1">
      <c r="A29" s="74">
        <v>2</v>
      </c>
      <c r="B29" s="124" t="s">
        <v>201</v>
      </c>
      <c r="C29" s="124"/>
      <c r="D29" s="124"/>
      <c r="E29" s="124"/>
      <c r="F29" s="75">
        <f>1375+3000+3000+3000</f>
        <v>10375</v>
      </c>
    </row>
    <row r="30" spans="1:6" s="71" customFormat="1" ht="15.75" customHeight="1">
      <c r="A30" s="74"/>
      <c r="B30" s="137" t="s">
        <v>4</v>
      </c>
      <c r="C30" s="137"/>
      <c r="D30" s="137"/>
      <c r="E30" s="137"/>
      <c r="F30" s="75">
        <f>SUM(F28:F29)</f>
        <v>13375</v>
      </c>
    </row>
    <row r="31" spans="1:6" s="71" customFormat="1" ht="6" customHeight="1">
      <c r="A31" s="70"/>
      <c r="B31" s="70"/>
      <c r="C31" s="70"/>
      <c r="D31" s="70"/>
      <c r="E31" s="70"/>
      <c r="F31" s="70"/>
    </row>
    <row r="32" spans="1:6" ht="12.75" customHeight="1">
      <c r="A32" s="134" t="s">
        <v>30</v>
      </c>
      <c r="B32" s="134"/>
      <c r="C32" s="134"/>
      <c r="D32" s="134"/>
      <c r="E32" s="134"/>
      <c r="F32" s="134"/>
    </row>
    <row r="33" spans="1:8" ht="7.5" customHeight="1">
      <c r="A33" s="6"/>
      <c r="B33" s="6"/>
      <c r="C33" s="6"/>
      <c r="D33" s="6"/>
      <c r="E33" s="6"/>
      <c r="F33" s="6"/>
      <c r="H33" s="5" t="s">
        <v>31</v>
      </c>
    </row>
    <row r="34" spans="1:8" ht="31.5">
      <c r="A34" s="15" t="s">
        <v>44</v>
      </c>
      <c r="B34" s="138" t="s">
        <v>6</v>
      </c>
      <c r="C34" s="138"/>
      <c r="D34" s="138"/>
      <c r="E34" s="138"/>
      <c r="F34" s="19" t="s">
        <v>18</v>
      </c>
      <c r="G34" s="20"/>
      <c r="H34" s="5">
        <f>D5</f>
        <v>1988.1</v>
      </c>
    </row>
    <row r="35" spans="1:10" ht="15.75" customHeight="1">
      <c r="A35" s="80">
        <v>1</v>
      </c>
      <c r="B35" s="139" t="s">
        <v>8</v>
      </c>
      <c r="C35" s="139"/>
      <c r="D35" s="139"/>
      <c r="E35" s="140"/>
      <c r="F35" s="118">
        <f>I4</f>
        <v>76343.04000000001</v>
      </c>
      <c r="G35" s="10"/>
      <c r="H35" s="5" t="s">
        <v>32</v>
      </c>
      <c r="I35" s="14" t="s">
        <v>33</v>
      </c>
      <c r="J35" s="14" t="s">
        <v>34</v>
      </c>
    </row>
    <row r="36" spans="1:10" ht="15.75" customHeight="1">
      <c r="A36" s="82">
        <v>2</v>
      </c>
      <c r="B36" s="141" t="s">
        <v>50</v>
      </c>
      <c r="C36" s="141"/>
      <c r="D36" s="141"/>
      <c r="E36" s="142"/>
      <c r="F36" s="118">
        <f>D14</f>
        <v>8886.78</v>
      </c>
      <c r="G36" s="10"/>
      <c r="I36" s="14">
        <v>2337</v>
      </c>
      <c r="J36" s="14"/>
    </row>
    <row r="37" spans="1:10" ht="34.5" customHeight="1">
      <c r="A37" s="82">
        <v>3</v>
      </c>
      <c r="B37" s="141" t="s">
        <v>199</v>
      </c>
      <c r="C37" s="141"/>
      <c r="D37" s="141"/>
      <c r="E37" s="142"/>
      <c r="F37" s="118">
        <f>I5+F103+F104+F105+F106+F107+F101</f>
        <v>63987.95599999999</v>
      </c>
      <c r="G37" s="79" t="s">
        <v>103</v>
      </c>
      <c r="H37" s="5">
        <f>1725*1.202</f>
        <v>2073.45</v>
      </c>
      <c r="I37" s="14">
        <f>I36*12</f>
        <v>28044</v>
      </c>
      <c r="J37" s="14"/>
    </row>
    <row r="38" spans="1:8" ht="15.75" customHeight="1">
      <c r="A38" s="82">
        <v>4</v>
      </c>
      <c r="B38" s="141" t="s">
        <v>12</v>
      </c>
      <c r="C38" s="141"/>
      <c r="D38" s="141"/>
      <c r="E38" s="142"/>
      <c r="F38" s="118">
        <f>F39+F40+F41</f>
        <v>131736</v>
      </c>
      <c r="G38" s="10"/>
      <c r="H38" s="5">
        <f>1725*1.202</f>
        <v>2073.45</v>
      </c>
    </row>
    <row r="39" spans="1:8" ht="15.75" customHeight="1">
      <c r="A39" s="82" t="s">
        <v>13</v>
      </c>
      <c r="B39" s="141" t="s">
        <v>36</v>
      </c>
      <c r="C39" s="141"/>
      <c r="D39" s="141"/>
      <c r="E39" s="142"/>
      <c r="F39" s="118">
        <f>F69+F70+F71+F72+F73+F74+F75+F76+F77+F78+F79+F80+F81+F82+F83+F84+F85+F86+F87+F88+F89+F90+F91+F92+F93</f>
        <v>31094</v>
      </c>
      <c r="G39" s="10"/>
      <c r="H39" s="5">
        <f>1380*1.202</f>
        <v>1658.76</v>
      </c>
    </row>
    <row r="40" spans="1:7" ht="15.75" customHeight="1">
      <c r="A40" s="82" t="s">
        <v>13</v>
      </c>
      <c r="B40" s="141" t="s">
        <v>37</v>
      </c>
      <c r="C40" s="141"/>
      <c r="D40" s="141"/>
      <c r="E40" s="142"/>
      <c r="F40" s="118">
        <f>F60+F61+F62+F63+F64+F65+F66+F67+F68</f>
        <v>13840</v>
      </c>
      <c r="G40" s="10"/>
    </row>
    <row r="41" spans="1:7" ht="15.75" customHeight="1">
      <c r="A41" s="82" t="s">
        <v>13</v>
      </c>
      <c r="B41" s="141" t="s">
        <v>38</v>
      </c>
      <c r="C41" s="141"/>
      <c r="D41" s="141"/>
      <c r="E41" s="142"/>
      <c r="F41" s="118">
        <f>F94+F95+F96+F97+F98+F99+F100</f>
        <v>86802</v>
      </c>
      <c r="G41" s="10"/>
    </row>
    <row r="42" spans="1:10" ht="15.75" customHeight="1">
      <c r="A42" s="82">
        <v>5</v>
      </c>
      <c r="B42" s="128" t="s">
        <v>112</v>
      </c>
      <c r="C42" s="128"/>
      <c r="D42" s="128"/>
      <c r="E42" s="129"/>
      <c r="F42" s="118">
        <f>F108+F109+F110+F111+F112</f>
        <v>9982</v>
      </c>
      <c r="G42" s="10"/>
      <c r="H42" s="5" t="s">
        <v>123</v>
      </c>
      <c r="J42" s="54">
        <v>950</v>
      </c>
    </row>
    <row r="43" spans="1:7" ht="15.75" customHeight="1">
      <c r="A43" s="82">
        <v>6</v>
      </c>
      <c r="B43" s="128" t="s">
        <v>54</v>
      </c>
      <c r="C43" s="128"/>
      <c r="D43" s="128"/>
      <c r="E43" s="129"/>
      <c r="F43" s="118">
        <f>D15</f>
        <v>1639.33</v>
      </c>
      <c r="G43" s="10"/>
    </row>
    <row r="44" spans="1:13" s="26" customFormat="1" ht="15.75" customHeight="1">
      <c r="A44" s="82">
        <v>7</v>
      </c>
      <c r="B44" s="128" t="s">
        <v>59</v>
      </c>
      <c r="C44" s="128"/>
      <c r="D44" s="128"/>
      <c r="E44" s="129"/>
      <c r="F44" s="118">
        <f>D12+D13</f>
        <v>36978.72</v>
      </c>
      <c r="G44" s="7"/>
      <c r="H44" s="7"/>
      <c r="I44" s="7"/>
      <c r="J44" s="7"/>
      <c r="K44" s="7"/>
      <c r="L44" s="7"/>
      <c r="M44" s="7"/>
    </row>
    <row r="45" spans="1:13" s="26" customFormat="1" ht="15.75" customHeight="1">
      <c r="A45" s="82">
        <v>8</v>
      </c>
      <c r="B45" s="128" t="s">
        <v>150</v>
      </c>
      <c r="C45" s="128"/>
      <c r="D45" s="128"/>
      <c r="E45" s="129"/>
      <c r="F45" s="118">
        <f>3007.5*12</f>
        <v>36090</v>
      </c>
      <c r="G45" s="7"/>
      <c r="H45" s="7"/>
      <c r="I45" s="7"/>
      <c r="J45" s="7"/>
      <c r="K45" s="7"/>
      <c r="L45" s="7"/>
      <c r="M45" s="7"/>
    </row>
    <row r="46" spans="1:13" s="26" customFormat="1" ht="15.75" customHeight="1">
      <c r="A46" s="82">
        <v>9</v>
      </c>
      <c r="B46" s="128" t="s">
        <v>151</v>
      </c>
      <c r="C46" s="128"/>
      <c r="D46" s="128"/>
      <c r="E46" s="129"/>
      <c r="F46" s="118">
        <f>F115+F116+F117+F118+F119+F120+F121+F122+F123+F124+F125</f>
        <v>8950</v>
      </c>
      <c r="G46" s="7"/>
      <c r="H46" s="7"/>
      <c r="I46" s="7"/>
      <c r="J46" s="7"/>
      <c r="K46" s="7"/>
      <c r="L46" s="7"/>
      <c r="M46" s="7"/>
    </row>
    <row r="47" spans="1:13" s="26" customFormat="1" ht="15.75" customHeight="1">
      <c r="A47" s="117">
        <v>10</v>
      </c>
      <c r="B47" s="128" t="s">
        <v>191</v>
      </c>
      <c r="C47" s="128"/>
      <c r="D47" s="128"/>
      <c r="E47" s="129"/>
      <c r="F47" s="118">
        <f>F113</f>
        <v>1295</v>
      </c>
      <c r="G47" s="11"/>
      <c r="H47" s="7"/>
      <c r="I47" s="7"/>
      <c r="J47" s="7"/>
      <c r="K47" s="7"/>
      <c r="L47" s="7"/>
      <c r="M47" s="7"/>
    </row>
    <row r="48" spans="1:13" s="26" customFormat="1" ht="15.75" customHeight="1">
      <c r="A48" s="117">
        <v>11</v>
      </c>
      <c r="B48" s="128" t="s">
        <v>193</v>
      </c>
      <c r="C48" s="128"/>
      <c r="D48" s="128"/>
      <c r="E48" s="129"/>
      <c r="F48" s="118">
        <f>F114</f>
        <v>10000</v>
      </c>
      <c r="G48" s="7"/>
      <c r="H48" s="7"/>
      <c r="I48" s="7"/>
      <c r="J48" s="7"/>
      <c r="K48" s="7"/>
      <c r="L48" s="7"/>
      <c r="M48" s="7"/>
    </row>
    <row r="49" spans="1:13" s="26" customFormat="1" ht="15.75" customHeight="1">
      <c r="A49" s="90">
        <v>12</v>
      </c>
      <c r="B49" s="128" t="s">
        <v>164</v>
      </c>
      <c r="C49" s="128"/>
      <c r="D49" s="128"/>
      <c r="E49" s="129"/>
      <c r="F49" s="119">
        <f>D19</f>
        <v>1800.36</v>
      </c>
      <c r="G49" s="7"/>
      <c r="H49" s="7"/>
      <c r="I49" s="7"/>
      <c r="J49" s="7"/>
      <c r="K49" s="7"/>
      <c r="L49" s="7"/>
      <c r="M49" s="7"/>
    </row>
    <row r="50" spans="1:13" s="26" customFormat="1" ht="15.75" customHeight="1">
      <c r="A50" s="90">
        <v>13</v>
      </c>
      <c r="B50" s="128" t="s">
        <v>165</v>
      </c>
      <c r="C50" s="128"/>
      <c r="D50" s="128"/>
      <c r="E50" s="129"/>
      <c r="F50" s="119">
        <f>D20</f>
        <v>1937.2</v>
      </c>
      <c r="G50" s="7"/>
      <c r="H50" s="7"/>
      <c r="I50" s="7"/>
      <c r="J50" s="7"/>
      <c r="K50" s="7"/>
      <c r="L50" s="7"/>
      <c r="M50" s="7"/>
    </row>
    <row r="51" spans="1:13" s="26" customFormat="1" ht="15.75" customHeight="1">
      <c r="A51" s="90">
        <v>14</v>
      </c>
      <c r="B51" s="128" t="s">
        <v>166</v>
      </c>
      <c r="C51" s="128"/>
      <c r="D51" s="128"/>
      <c r="E51" s="129"/>
      <c r="F51" s="119">
        <f>D21</f>
        <v>35307.25</v>
      </c>
      <c r="G51" s="7"/>
      <c r="H51" s="7"/>
      <c r="I51" s="7"/>
      <c r="J51" s="7"/>
      <c r="K51" s="7"/>
      <c r="L51" s="7"/>
      <c r="M51" s="7"/>
    </row>
    <row r="52" spans="1:13" ht="15.75" customHeight="1">
      <c r="A52" s="84"/>
      <c r="B52" s="143" t="s">
        <v>14</v>
      </c>
      <c r="C52" s="143"/>
      <c r="D52" s="143"/>
      <c r="E52" s="144"/>
      <c r="F52" s="28">
        <f>F35+F36+F37+F38+F44+F43+F42+F45+F46+F47+F48+F49+F50+F51</f>
        <v>424933.63600000006</v>
      </c>
      <c r="H52" s="10"/>
      <c r="I52" s="10"/>
      <c r="J52" s="10"/>
      <c r="K52" s="10"/>
      <c r="L52" s="10"/>
      <c r="M52" s="10"/>
    </row>
    <row r="53" spans="8:13" ht="15.75" customHeight="1">
      <c r="H53" s="10"/>
      <c r="I53" s="10"/>
      <c r="J53" s="76"/>
      <c r="K53" s="10"/>
      <c r="L53" s="10"/>
      <c r="M53" s="10"/>
    </row>
    <row r="54" spans="1:13" ht="15.75" customHeight="1">
      <c r="A54" s="145" t="s">
        <v>162</v>
      </c>
      <c r="B54" s="146"/>
      <c r="C54" s="146"/>
      <c r="D54" s="146"/>
      <c r="E54" s="147"/>
      <c r="F54" s="3">
        <f>D7+D22-F52+F30</f>
        <v>59681.601999999955</v>
      </c>
      <c r="H54" s="10"/>
      <c r="I54" s="10"/>
      <c r="J54" s="10"/>
      <c r="K54" s="10"/>
      <c r="L54" s="10"/>
      <c r="M54" s="10"/>
    </row>
    <row r="55" spans="1:13" ht="15.75" customHeight="1">
      <c r="A55" s="145" t="s">
        <v>163</v>
      </c>
      <c r="B55" s="146"/>
      <c r="C55" s="146"/>
      <c r="D55" s="146"/>
      <c r="E55" s="147"/>
      <c r="F55" s="3">
        <f>F22</f>
        <v>-74096.62999999998</v>
      </c>
      <c r="H55" s="10"/>
      <c r="I55" s="10"/>
      <c r="J55" s="10"/>
      <c r="K55" s="10"/>
      <c r="L55" s="10"/>
      <c r="M55" s="10"/>
    </row>
    <row r="56" spans="1:6" ht="15.75" customHeight="1">
      <c r="A56" s="56" t="s">
        <v>110</v>
      </c>
      <c r="B56" s="56"/>
      <c r="C56" s="56"/>
      <c r="D56" s="56"/>
      <c r="E56" s="56"/>
      <c r="F56" s="3">
        <f>F54+F55</f>
        <v>-14415.02800000002</v>
      </c>
    </row>
    <row r="57" ht="15.75" customHeight="1"/>
    <row r="58" ht="15.75" customHeight="1"/>
    <row r="59" spans="1:6" ht="15.75" customHeight="1">
      <c r="A59" s="91" t="s">
        <v>26</v>
      </c>
      <c r="B59" s="91" t="s">
        <v>17</v>
      </c>
      <c r="C59" s="148" t="s">
        <v>39</v>
      </c>
      <c r="D59" s="149"/>
      <c r="E59" s="150"/>
      <c r="F59" s="91" t="s">
        <v>40</v>
      </c>
    </row>
    <row r="60" spans="1:6" ht="18" customHeight="1">
      <c r="A60" s="91"/>
      <c r="B60" s="92">
        <v>42776</v>
      </c>
      <c r="C60" s="125" t="s">
        <v>142</v>
      </c>
      <c r="D60" s="126"/>
      <c r="E60" s="127"/>
      <c r="F60" s="93">
        <v>6700</v>
      </c>
    </row>
    <row r="61" spans="1:6" ht="30.75" customHeight="1">
      <c r="A61" s="91"/>
      <c r="B61" s="92">
        <v>42776</v>
      </c>
      <c r="C61" s="125" t="s">
        <v>167</v>
      </c>
      <c r="D61" s="126"/>
      <c r="E61" s="127"/>
      <c r="F61" s="93">
        <v>2059</v>
      </c>
    </row>
    <row r="62" spans="1:6" ht="30.75" customHeight="1">
      <c r="A62" s="94"/>
      <c r="B62" s="92">
        <v>42852</v>
      </c>
      <c r="C62" s="125" t="s">
        <v>168</v>
      </c>
      <c r="D62" s="126"/>
      <c r="E62" s="127"/>
      <c r="F62" s="93">
        <v>556</v>
      </c>
    </row>
    <row r="63" spans="1:6" ht="30.75" customHeight="1">
      <c r="A63" s="94"/>
      <c r="B63" s="92">
        <v>42811</v>
      </c>
      <c r="C63" s="125" t="s">
        <v>169</v>
      </c>
      <c r="D63" s="126"/>
      <c r="E63" s="127"/>
      <c r="F63" s="93">
        <v>463</v>
      </c>
    </row>
    <row r="64" spans="1:6" ht="30.75" customHeight="1">
      <c r="A64" s="91"/>
      <c r="B64" s="92">
        <v>42874</v>
      </c>
      <c r="C64" s="125" t="s">
        <v>170</v>
      </c>
      <c r="D64" s="126"/>
      <c r="E64" s="127"/>
      <c r="F64" s="93">
        <v>1832</v>
      </c>
    </row>
    <row r="65" spans="1:6" ht="30.75" customHeight="1">
      <c r="A65" s="91"/>
      <c r="B65" s="92">
        <v>42930</v>
      </c>
      <c r="C65" s="125" t="s">
        <v>171</v>
      </c>
      <c r="D65" s="126"/>
      <c r="E65" s="127"/>
      <c r="F65" s="93">
        <v>630</v>
      </c>
    </row>
    <row r="66" spans="1:6" ht="30.75" customHeight="1">
      <c r="A66" s="91"/>
      <c r="B66" s="92">
        <v>42942</v>
      </c>
      <c r="C66" s="125" t="s">
        <v>169</v>
      </c>
      <c r="D66" s="126"/>
      <c r="E66" s="127"/>
      <c r="F66" s="93">
        <v>535</v>
      </c>
    </row>
    <row r="67" spans="1:6" ht="30.75" customHeight="1">
      <c r="A67" s="91"/>
      <c r="B67" s="92">
        <v>42948</v>
      </c>
      <c r="C67" s="125" t="s">
        <v>169</v>
      </c>
      <c r="D67" s="126"/>
      <c r="E67" s="127"/>
      <c r="F67" s="93">
        <v>535</v>
      </c>
    </row>
    <row r="68" spans="1:6" ht="30.75" customHeight="1">
      <c r="A68" s="91"/>
      <c r="B68" s="92">
        <v>43054</v>
      </c>
      <c r="C68" s="125" t="s">
        <v>169</v>
      </c>
      <c r="D68" s="126"/>
      <c r="E68" s="127"/>
      <c r="F68" s="93">
        <v>530</v>
      </c>
    </row>
    <row r="69" spans="1:6" ht="30.75" customHeight="1">
      <c r="A69" s="91"/>
      <c r="B69" s="92">
        <v>42824</v>
      </c>
      <c r="C69" s="125" t="s">
        <v>172</v>
      </c>
      <c r="D69" s="126"/>
      <c r="E69" s="127"/>
      <c r="F69" s="95">
        <v>3282</v>
      </c>
    </row>
    <row r="70" spans="1:6" ht="30.75" customHeight="1">
      <c r="A70" s="91"/>
      <c r="B70" s="92">
        <v>42857</v>
      </c>
      <c r="C70" s="125" t="s">
        <v>173</v>
      </c>
      <c r="D70" s="126"/>
      <c r="E70" s="127"/>
      <c r="F70" s="95">
        <v>377</v>
      </c>
    </row>
    <row r="71" spans="1:6" ht="30.75" customHeight="1">
      <c r="A71" s="91"/>
      <c r="B71" s="92">
        <v>42870</v>
      </c>
      <c r="C71" s="125" t="s">
        <v>173</v>
      </c>
      <c r="D71" s="126"/>
      <c r="E71" s="127"/>
      <c r="F71" s="95">
        <v>654</v>
      </c>
    </row>
    <row r="72" spans="1:6" ht="30.75" customHeight="1">
      <c r="A72" s="91"/>
      <c r="B72" s="92">
        <v>42873</v>
      </c>
      <c r="C72" s="125" t="s">
        <v>173</v>
      </c>
      <c r="D72" s="126"/>
      <c r="E72" s="127"/>
      <c r="F72" s="95">
        <v>931</v>
      </c>
    </row>
    <row r="73" spans="1:6" ht="30.75" customHeight="1">
      <c r="A73" s="91"/>
      <c r="B73" s="92">
        <v>42880</v>
      </c>
      <c r="C73" s="125" t="s">
        <v>173</v>
      </c>
      <c r="D73" s="126"/>
      <c r="E73" s="127"/>
      <c r="F73" s="95">
        <v>931</v>
      </c>
    </row>
    <row r="74" spans="1:6" ht="30.75" customHeight="1">
      <c r="A74" s="91"/>
      <c r="B74" s="92">
        <v>42893</v>
      </c>
      <c r="C74" s="125" t="s">
        <v>173</v>
      </c>
      <c r="D74" s="126"/>
      <c r="E74" s="127"/>
      <c r="F74" s="95">
        <v>377</v>
      </c>
    </row>
    <row r="75" spans="1:6" ht="30.75" customHeight="1">
      <c r="A75" s="91"/>
      <c r="B75" s="92">
        <v>42919</v>
      </c>
      <c r="C75" s="125" t="s">
        <v>173</v>
      </c>
      <c r="D75" s="126"/>
      <c r="E75" s="127"/>
      <c r="F75" s="95">
        <v>377</v>
      </c>
    </row>
    <row r="76" spans="1:6" ht="30.75" customHeight="1">
      <c r="A76" s="91"/>
      <c r="B76" s="92">
        <v>42922</v>
      </c>
      <c r="C76" s="125" t="s">
        <v>174</v>
      </c>
      <c r="D76" s="126"/>
      <c r="E76" s="127"/>
      <c r="F76" s="95">
        <v>4634</v>
      </c>
    </row>
    <row r="77" spans="1:6" ht="30.75" customHeight="1">
      <c r="A77" s="91"/>
      <c r="B77" s="92">
        <v>42983</v>
      </c>
      <c r="C77" s="125" t="s">
        <v>173</v>
      </c>
      <c r="D77" s="126"/>
      <c r="E77" s="127"/>
      <c r="F77" s="95">
        <v>1131</v>
      </c>
    </row>
    <row r="78" spans="1:6" ht="30.75" customHeight="1">
      <c r="A78" s="91"/>
      <c r="B78" s="92">
        <v>42975</v>
      </c>
      <c r="C78" s="125" t="s">
        <v>173</v>
      </c>
      <c r="D78" s="126"/>
      <c r="E78" s="127"/>
      <c r="F78" s="95">
        <v>377</v>
      </c>
    </row>
    <row r="79" spans="1:6" ht="30.75" customHeight="1">
      <c r="A79" s="91"/>
      <c r="B79" s="92">
        <v>43025</v>
      </c>
      <c r="C79" s="125" t="s">
        <v>175</v>
      </c>
      <c r="D79" s="126"/>
      <c r="E79" s="127"/>
      <c r="F79" s="95">
        <v>1988</v>
      </c>
    </row>
    <row r="80" spans="1:6" ht="30.75" customHeight="1">
      <c r="A80" s="91"/>
      <c r="B80" s="92">
        <v>43025</v>
      </c>
      <c r="C80" s="125" t="s">
        <v>173</v>
      </c>
      <c r="D80" s="126"/>
      <c r="E80" s="127"/>
      <c r="F80" s="95">
        <v>654</v>
      </c>
    </row>
    <row r="81" spans="1:6" ht="30.75" customHeight="1">
      <c r="A81" s="91"/>
      <c r="B81" s="92">
        <v>43028</v>
      </c>
      <c r="C81" s="125" t="s">
        <v>173</v>
      </c>
      <c r="D81" s="126"/>
      <c r="E81" s="127"/>
      <c r="F81" s="95">
        <v>654</v>
      </c>
    </row>
    <row r="82" spans="1:6" s="53" customFormat="1" ht="30.75" customHeight="1">
      <c r="A82" s="91"/>
      <c r="B82" s="92">
        <v>43028</v>
      </c>
      <c r="C82" s="125" t="s">
        <v>173</v>
      </c>
      <c r="D82" s="126"/>
      <c r="E82" s="127"/>
      <c r="F82" s="95">
        <v>377</v>
      </c>
    </row>
    <row r="83" spans="1:6" s="53" customFormat="1" ht="30.75" customHeight="1">
      <c r="A83" s="91"/>
      <c r="B83" s="92">
        <v>43032</v>
      </c>
      <c r="C83" s="125" t="s">
        <v>173</v>
      </c>
      <c r="D83" s="126"/>
      <c r="E83" s="127"/>
      <c r="F83" s="95">
        <v>554</v>
      </c>
    </row>
    <row r="84" spans="1:6" ht="30.75" customHeight="1">
      <c r="A84" s="91"/>
      <c r="B84" s="92">
        <v>43035</v>
      </c>
      <c r="C84" s="125" t="s">
        <v>176</v>
      </c>
      <c r="D84" s="126"/>
      <c r="E84" s="127"/>
      <c r="F84" s="95">
        <v>848</v>
      </c>
    </row>
    <row r="85" spans="1:6" s="53" customFormat="1" ht="30.75" customHeight="1">
      <c r="A85" s="91"/>
      <c r="B85" s="92">
        <v>43041</v>
      </c>
      <c r="C85" s="125" t="s">
        <v>173</v>
      </c>
      <c r="D85" s="126"/>
      <c r="E85" s="127"/>
      <c r="F85" s="95">
        <v>654</v>
      </c>
    </row>
    <row r="86" spans="1:6" s="53" customFormat="1" ht="30.75" customHeight="1">
      <c r="A86" s="91"/>
      <c r="B86" s="92">
        <v>43041</v>
      </c>
      <c r="C86" s="125" t="s">
        <v>173</v>
      </c>
      <c r="D86" s="126"/>
      <c r="E86" s="127"/>
      <c r="F86" s="95">
        <v>377</v>
      </c>
    </row>
    <row r="87" spans="1:6" s="53" customFormat="1" ht="30.75" customHeight="1">
      <c r="A87" s="91"/>
      <c r="B87" s="92">
        <v>43041</v>
      </c>
      <c r="C87" s="125" t="s">
        <v>177</v>
      </c>
      <c r="D87" s="126"/>
      <c r="E87" s="127"/>
      <c r="F87" s="95">
        <v>1630</v>
      </c>
    </row>
    <row r="88" spans="1:6" s="26" customFormat="1" ht="30.75" customHeight="1">
      <c r="A88" s="91"/>
      <c r="B88" s="92">
        <v>43052</v>
      </c>
      <c r="C88" s="125" t="s">
        <v>178</v>
      </c>
      <c r="D88" s="126"/>
      <c r="E88" s="127"/>
      <c r="F88" s="95">
        <v>2818</v>
      </c>
    </row>
    <row r="89" spans="1:6" ht="30.75" customHeight="1">
      <c r="A89" s="91"/>
      <c r="B89" s="92">
        <v>43052</v>
      </c>
      <c r="C89" s="125" t="s">
        <v>177</v>
      </c>
      <c r="D89" s="126"/>
      <c r="E89" s="127"/>
      <c r="F89" s="95">
        <v>3199</v>
      </c>
    </row>
    <row r="90" spans="1:6" ht="30.75" customHeight="1">
      <c r="A90" s="91"/>
      <c r="B90" s="92">
        <v>43070</v>
      </c>
      <c r="C90" s="125" t="s">
        <v>173</v>
      </c>
      <c r="D90" s="126"/>
      <c r="E90" s="127"/>
      <c r="F90" s="95">
        <v>1208</v>
      </c>
    </row>
    <row r="91" spans="1:6" ht="30.75" customHeight="1">
      <c r="A91" s="91"/>
      <c r="B91" s="92">
        <v>43080</v>
      </c>
      <c r="C91" s="125" t="s">
        <v>173</v>
      </c>
      <c r="D91" s="126"/>
      <c r="E91" s="127"/>
      <c r="F91" s="95">
        <v>654</v>
      </c>
    </row>
    <row r="92" spans="1:6" ht="30.75" customHeight="1">
      <c r="A92" s="91"/>
      <c r="B92" s="92">
        <v>43084</v>
      </c>
      <c r="C92" s="125" t="s">
        <v>173</v>
      </c>
      <c r="D92" s="126"/>
      <c r="E92" s="127"/>
      <c r="F92" s="95">
        <v>654</v>
      </c>
    </row>
    <row r="93" spans="1:6" ht="30.75" customHeight="1">
      <c r="A93" s="91"/>
      <c r="B93" s="92">
        <v>43088</v>
      </c>
      <c r="C93" s="125" t="s">
        <v>178</v>
      </c>
      <c r="D93" s="126"/>
      <c r="E93" s="127"/>
      <c r="F93" s="95">
        <v>1754</v>
      </c>
    </row>
    <row r="94" spans="1:6" ht="30.75" customHeight="1">
      <c r="A94" s="91"/>
      <c r="B94" s="92">
        <v>42758</v>
      </c>
      <c r="C94" s="125" t="s">
        <v>179</v>
      </c>
      <c r="D94" s="126"/>
      <c r="E94" s="127"/>
      <c r="F94" s="96">
        <v>2297</v>
      </c>
    </row>
    <row r="95" spans="1:6" ht="30.75" customHeight="1">
      <c r="A95" s="91"/>
      <c r="B95" s="92">
        <v>42849</v>
      </c>
      <c r="C95" s="125" t="s">
        <v>180</v>
      </c>
      <c r="D95" s="126"/>
      <c r="E95" s="127"/>
      <c r="F95" s="96">
        <v>6281</v>
      </c>
    </row>
    <row r="96" spans="1:6" ht="15.75">
      <c r="A96" s="91"/>
      <c r="B96" s="92">
        <v>42921</v>
      </c>
      <c r="C96" s="125" t="s">
        <v>181</v>
      </c>
      <c r="D96" s="126"/>
      <c r="E96" s="127"/>
      <c r="F96" s="96">
        <v>2788</v>
      </c>
    </row>
    <row r="97" spans="1:6" ht="15.75">
      <c r="A97" s="91"/>
      <c r="B97" s="92">
        <v>42859</v>
      </c>
      <c r="C97" s="125" t="s">
        <v>182</v>
      </c>
      <c r="D97" s="126"/>
      <c r="E97" s="127"/>
      <c r="F97" s="96">
        <v>7433</v>
      </c>
    </row>
    <row r="98" spans="1:6" ht="15.75">
      <c r="A98" s="91"/>
      <c r="B98" s="92">
        <v>42984</v>
      </c>
      <c r="C98" s="125" t="s">
        <v>183</v>
      </c>
      <c r="D98" s="126"/>
      <c r="E98" s="127"/>
      <c r="F98" s="96">
        <v>3995</v>
      </c>
    </row>
    <row r="99" spans="1:6" ht="15.75">
      <c r="A99" s="91"/>
      <c r="B99" s="92">
        <v>43066</v>
      </c>
      <c r="C99" s="125" t="s">
        <v>184</v>
      </c>
      <c r="D99" s="126"/>
      <c r="E99" s="127"/>
      <c r="F99" s="96">
        <v>849</v>
      </c>
    </row>
    <row r="100" spans="1:6" ht="15.75">
      <c r="A100" s="91"/>
      <c r="B100" s="92">
        <v>42970</v>
      </c>
      <c r="C100" s="121" t="s">
        <v>192</v>
      </c>
      <c r="D100" s="122"/>
      <c r="E100" s="123"/>
      <c r="F100" s="96">
        <v>63159</v>
      </c>
    </row>
    <row r="101" spans="1:6" ht="15.75">
      <c r="A101" s="91"/>
      <c r="B101" s="92">
        <v>42825</v>
      </c>
      <c r="C101" s="125" t="s">
        <v>185</v>
      </c>
      <c r="D101" s="126"/>
      <c r="E101" s="127"/>
      <c r="F101" s="94">
        <v>12500</v>
      </c>
    </row>
    <row r="102" spans="1:6" ht="15.75">
      <c r="A102" s="91"/>
      <c r="B102" s="92">
        <v>43069</v>
      </c>
      <c r="C102" s="125" t="s">
        <v>186</v>
      </c>
      <c r="D102" s="126"/>
      <c r="E102" s="127"/>
      <c r="F102" s="94">
        <v>2400</v>
      </c>
    </row>
    <row r="103" spans="1:6" ht="15.75">
      <c r="A103" s="91"/>
      <c r="B103" s="92">
        <v>42886</v>
      </c>
      <c r="C103" s="97" t="s">
        <v>187</v>
      </c>
      <c r="D103" s="98"/>
      <c r="E103" s="99"/>
      <c r="F103" s="94">
        <v>1793</v>
      </c>
    </row>
    <row r="104" spans="1:6" ht="15.75">
      <c r="A104" s="91"/>
      <c r="B104" s="92">
        <v>42916</v>
      </c>
      <c r="C104" s="97" t="s">
        <v>187</v>
      </c>
      <c r="D104" s="98"/>
      <c r="E104" s="99"/>
      <c r="F104" s="94">
        <v>2119</v>
      </c>
    </row>
    <row r="105" spans="1:6" ht="15.75">
      <c r="A105" s="91"/>
      <c r="B105" s="92">
        <v>42947</v>
      </c>
      <c r="C105" s="97" t="s">
        <v>187</v>
      </c>
      <c r="D105" s="98"/>
      <c r="E105" s="99"/>
      <c r="F105" s="94">
        <v>1793</v>
      </c>
    </row>
    <row r="106" spans="1:6" ht="15.75">
      <c r="A106" s="91"/>
      <c r="B106" s="92">
        <v>43008</v>
      </c>
      <c r="C106" s="97" t="s">
        <v>187</v>
      </c>
      <c r="D106" s="98"/>
      <c r="E106" s="99"/>
      <c r="F106" s="94">
        <v>1793</v>
      </c>
    </row>
    <row r="107" spans="1:6" ht="15.75">
      <c r="A107" s="91"/>
      <c r="B107" s="92">
        <v>42916</v>
      </c>
      <c r="C107" s="97" t="s">
        <v>188</v>
      </c>
      <c r="D107" s="98"/>
      <c r="E107" s="99"/>
      <c r="F107" s="94">
        <v>2717</v>
      </c>
    </row>
    <row r="108" spans="1:6" ht="15.75">
      <c r="A108" s="94" t="s">
        <v>194</v>
      </c>
      <c r="B108" s="92">
        <v>42984</v>
      </c>
      <c r="C108" s="121" t="s">
        <v>195</v>
      </c>
      <c r="D108" s="122"/>
      <c r="E108" s="123"/>
      <c r="F108" s="116">
        <v>966</v>
      </c>
    </row>
    <row r="109" spans="1:6" ht="15.75">
      <c r="A109" s="94" t="s">
        <v>194</v>
      </c>
      <c r="B109" s="92">
        <v>43047</v>
      </c>
      <c r="C109" s="121" t="s">
        <v>196</v>
      </c>
      <c r="D109" s="122"/>
      <c r="E109" s="123"/>
      <c r="F109" s="116">
        <v>1480</v>
      </c>
    </row>
    <row r="110" spans="1:6" ht="15.75">
      <c r="A110" s="94" t="s">
        <v>194</v>
      </c>
      <c r="B110" s="92">
        <v>43077</v>
      </c>
      <c r="C110" s="121" t="s">
        <v>197</v>
      </c>
      <c r="D110" s="122"/>
      <c r="E110" s="123"/>
      <c r="F110" s="116">
        <v>1036</v>
      </c>
    </row>
    <row r="111" spans="1:6" ht="15.75">
      <c r="A111" s="94" t="s">
        <v>189</v>
      </c>
      <c r="B111" s="92">
        <v>42872</v>
      </c>
      <c r="C111" s="121" t="s">
        <v>190</v>
      </c>
      <c r="D111" s="122"/>
      <c r="E111" s="123"/>
      <c r="F111" s="94">
        <v>5000</v>
      </c>
    </row>
    <row r="112" spans="1:6" ht="40.5" customHeight="1">
      <c r="A112" s="94"/>
      <c r="B112" s="92">
        <v>43023</v>
      </c>
      <c r="C112" s="125" t="s">
        <v>198</v>
      </c>
      <c r="D112" s="126"/>
      <c r="E112" s="127"/>
      <c r="F112" s="94">
        <v>1500</v>
      </c>
    </row>
    <row r="113" spans="1:6" ht="15.75">
      <c r="A113" s="91"/>
      <c r="B113" s="92">
        <v>42919</v>
      </c>
      <c r="C113" s="121" t="s">
        <v>191</v>
      </c>
      <c r="D113" s="122"/>
      <c r="E113" s="123"/>
      <c r="F113" s="94">
        <v>1295</v>
      </c>
    </row>
    <row r="114" spans="1:6" ht="15.75">
      <c r="A114" s="91"/>
      <c r="B114" s="92">
        <v>42970</v>
      </c>
      <c r="C114" s="125" t="s">
        <v>193</v>
      </c>
      <c r="D114" s="126"/>
      <c r="E114" s="127"/>
      <c r="F114" s="94">
        <v>10000</v>
      </c>
    </row>
    <row r="115" spans="1:6" ht="15.75">
      <c r="A115" s="91"/>
      <c r="B115" s="92">
        <v>42755</v>
      </c>
      <c r="C115" s="121" t="s">
        <v>202</v>
      </c>
      <c r="D115" s="122"/>
      <c r="E115" s="123"/>
      <c r="F115" s="94">
        <v>950</v>
      </c>
    </row>
    <row r="116" spans="1:6" ht="15.75">
      <c r="A116" s="91"/>
      <c r="B116" s="92">
        <v>42786</v>
      </c>
      <c r="C116" s="121" t="s">
        <v>202</v>
      </c>
      <c r="D116" s="122"/>
      <c r="E116" s="123"/>
      <c r="F116" s="94">
        <v>800</v>
      </c>
    </row>
    <row r="117" spans="1:6" ht="15.75">
      <c r="A117" s="91"/>
      <c r="B117" s="92">
        <v>42845</v>
      </c>
      <c r="C117" s="121" t="s">
        <v>202</v>
      </c>
      <c r="D117" s="122"/>
      <c r="E117" s="123"/>
      <c r="F117" s="94">
        <v>800</v>
      </c>
    </row>
    <row r="118" spans="1:6" ht="15.75">
      <c r="A118" s="91"/>
      <c r="B118" s="92">
        <v>42877</v>
      </c>
      <c r="C118" s="121" t="s">
        <v>202</v>
      </c>
      <c r="D118" s="122"/>
      <c r="E118" s="123"/>
      <c r="F118" s="94">
        <v>800</v>
      </c>
    </row>
    <row r="119" spans="1:6" ht="15.75">
      <c r="A119" s="91"/>
      <c r="B119" s="92">
        <v>42906</v>
      </c>
      <c r="C119" s="121" t="s">
        <v>202</v>
      </c>
      <c r="D119" s="122"/>
      <c r="E119" s="123"/>
      <c r="F119" s="94">
        <v>800</v>
      </c>
    </row>
    <row r="120" spans="1:6" ht="15.75">
      <c r="A120" s="91"/>
      <c r="B120" s="92">
        <v>42936</v>
      </c>
      <c r="C120" s="121" t="s">
        <v>202</v>
      </c>
      <c r="D120" s="122"/>
      <c r="E120" s="123"/>
      <c r="F120" s="94">
        <v>800</v>
      </c>
    </row>
    <row r="121" spans="1:6" ht="15.75">
      <c r="A121" s="91"/>
      <c r="B121" s="92">
        <v>42968</v>
      </c>
      <c r="C121" s="121" t="s">
        <v>202</v>
      </c>
      <c r="D121" s="122"/>
      <c r="E121" s="123"/>
      <c r="F121" s="94">
        <v>800</v>
      </c>
    </row>
    <row r="122" spans="1:6" ht="15.75">
      <c r="A122" s="91"/>
      <c r="B122" s="92">
        <v>42998</v>
      </c>
      <c r="C122" s="121" t="s">
        <v>202</v>
      </c>
      <c r="D122" s="122"/>
      <c r="E122" s="123"/>
      <c r="F122" s="94">
        <v>800</v>
      </c>
    </row>
    <row r="123" spans="1:6" ht="15.75">
      <c r="A123" s="91"/>
      <c r="B123" s="92">
        <v>43033</v>
      </c>
      <c r="C123" s="121" t="s">
        <v>202</v>
      </c>
      <c r="D123" s="122"/>
      <c r="E123" s="123"/>
      <c r="F123" s="94">
        <v>800</v>
      </c>
    </row>
    <row r="124" spans="1:6" ht="15.75">
      <c r="A124" s="91"/>
      <c r="B124" s="92">
        <v>43059</v>
      </c>
      <c r="C124" s="121" t="s">
        <v>202</v>
      </c>
      <c r="D124" s="122"/>
      <c r="E124" s="123"/>
      <c r="F124" s="94">
        <v>800</v>
      </c>
    </row>
    <row r="125" spans="1:6" ht="15.75">
      <c r="A125" s="91"/>
      <c r="B125" s="92">
        <v>43089</v>
      </c>
      <c r="C125" s="121" t="s">
        <v>202</v>
      </c>
      <c r="D125" s="122"/>
      <c r="E125" s="123"/>
      <c r="F125" s="94">
        <v>800</v>
      </c>
    </row>
    <row r="126" spans="1:6" ht="15.75">
      <c r="A126" s="100"/>
      <c r="B126" s="101"/>
      <c r="C126" s="130"/>
      <c r="D126" s="131"/>
      <c r="E126" s="132"/>
      <c r="F126" s="102"/>
    </row>
    <row r="127" spans="1:6" ht="15.75">
      <c r="A127" s="133" t="s">
        <v>41</v>
      </c>
      <c r="B127" s="133"/>
      <c r="C127" s="133"/>
      <c r="D127" s="133"/>
      <c r="E127" s="133"/>
      <c r="F127" s="103">
        <f>SUM(F60:F126)</f>
        <v>187078</v>
      </c>
    </row>
    <row r="128" spans="1:6" ht="15.75">
      <c r="A128" s="104"/>
      <c r="B128" s="105"/>
      <c r="C128" s="104"/>
      <c r="D128" s="104"/>
      <c r="E128" s="104"/>
      <c r="F128" s="106"/>
    </row>
    <row r="129" spans="1:6" ht="15.75">
      <c r="A129" s="104"/>
      <c r="B129" s="105"/>
      <c r="C129" s="104"/>
      <c r="D129" s="104"/>
      <c r="E129" s="104"/>
      <c r="F129" s="106"/>
    </row>
    <row r="130" spans="1:6" ht="15.75">
      <c r="A130" s="107"/>
      <c r="B130" s="108"/>
      <c r="C130" s="109"/>
      <c r="D130" s="109"/>
      <c r="E130" s="109"/>
      <c r="F130" s="107"/>
    </row>
    <row r="131" spans="1:6" ht="15.75">
      <c r="A131" s="110"/>
      <c r="B131" s="105"/>
      <c r="C131" s="110"/>
      <c r="D131" s="110"/>
      <c r="E131" s="110"/>
      <c r="F131" s="106"/>
    </row>
    <row r="132" spans="1:6" ht="15.75">
      <c r="A132" s="107"/>
      <c r="B132" s="108"/>
      <c r="C132" s="109"/>
      <c r="D132" s="109"/>
      <c r="E132" s="109"/>
      <c r="F132" s="107"/>
    </row>
    <row r="133" spans="1:6" ht="15.75">
      <c r="A133" s="104"/>
      <c r="B133" s="111"/>
      <c r="C133" s="104"/>
      <c r="D133" s="104"/>
      <c r="E133" s="104"/>
      <c r="F133" s="112"/>
    </row>
    <row r="134" spans="1:6" ht="15.75">
      <c r="A134" s="104"/>
      <c r="B134" s="111"/>
      <c r="C134" s="104"/>
      <c r="D134" s="104"/>
      <c r="E134" s="104"/>
      <c r="F134" s="112"/>
    </row>
    <row r="135" spans="1:6" ht="15.75">
      <c r="A135" s="113"/>
      <c r="B135" s="105"/>
      <c r="C135" s="114"/>
      <c r="D135" s="113"/>
      <c r="E135" s="113"/>
      <c r="F135" s="115"/>
    </row>
    <row r="136" spans="1:6" ht="15.75">
      <c r="A136" s="113"/>
      <c r="B136" s="105"/>
      <c r="C136" s="114"/>
      <c r="D136" s="113"/>
      <c r="E136" s="113"/>
      <c r="F136" s="115"/>
    </row>
  </sheetData>
  <sheetProtection/>
  <mergeCells count="93">
    <mergeCell ref="C84:E84"/>
    <mergeCell ref="C85:E85"/>
    <mergeCell ref="C78:E78"/>
    <mergeCell ref="C79:E79"/>
    <mergeCell ref="C86:E86"/>
    <mergeCell ref="C87:E87"/>
    <mergeCell ref="C88:E88"/>
    <mergeCell ref="C89:E89"/>
    <mergeCell ref="C80:E80"/>
    <mergeCell ref="C81:E81"/>
    <mergeCell ref="C82:E82"/>
    <mergeCell ref="C83:E83"/>
    <mergeCell ref="C72:E72"/>
    <mergeCell ref="C73:E73"/>
    <mergeCell ref="C74:E74"/>
    <mergeCell ref="C75:E75"/>
    <mergeCell ref="C76:E76"/>
    <mergeCell ref="C77:E77"/>
    <mergeCell ref="C66:E66"/>
    <mergeCell ref="C67:E67"/>
    <mergeCell ref="C68:E68"/>
    <mergeCell ref="C69:E69"/>
    <mergeCell ref="C70:E70"/>
    <mergeCell ref="C71:E71"/>
    <mergeCell ref="C60:E60"/>
    <mergeCell ref="C61:E61"/>
    <mergeCell ref="C62:E62"/>
    <mergeCell ref="C63:E63"/>
    <mergeCell ref="C64:E64"/>
    <mergeCell ref="C65:E65"/>
    <mergeCell ref="A54:E54"/>
    <mergeCell ref="A55:E55"/>
    <mergeCell ref="C59:E59"/>
    <mergeCell ref="B49:E49"/>
    <mergeCell ref="B50:E50"/>
    <mergeCell ref="B51:E51"/>
    <mergeCell ref="B42:E42"/>
    <mergeCell ref="B43:E43"/>
    <mergeCell ref="B44:E44"/>
    <mergeCell ref="B45:E45"/>
    <mergeCell ref="B46:E46"/>
    <mergeCell ref="B52:E52"/>
    <mergeCell ref="B36:E36"/>
    <mergeCell ref="B37:E37"/>
    <mergeCell ref="B38:E38"/>
    <mergeCell ref="B39:E39"/>
    <mergeCell ref="B40:E40"/>
    <mergeCell ref="B41:E41"/>
    <mergeCell ref="C95:E95"/>
    <mergeCell ref="A1:F1"/>
    <mergeCell ref="A2:F2"/>
    <mergeCell ref="A25:F25"/>
    <mergeCell ref="B27:E27"/>
    <mergeCell ref="B28:E28"/>
    <mergeCell ref="B30:E30"/>
    <mergeCell ref="A32:F32"/>
    <mergeCell ref="B34:E34"/>
    <mergeCell ref="B35:E35"/>
    <mergeCell ref="A127:E127"/>
    <mergeCell ref="C96:E96"/>
    <mergeCell ref="C97:E97"/>
    <mergeCell ref="C98:E98"/>
    <mergeCell ref="C99:E99"/>
    <mergeCell ref="C101:E101"/>
    <mergeCell ref="C102:E102"/>
    <mergeCell ref="C100:E100"/>
    <mergeCell ref="C112:E112"/>
    <mergeCell ref="C109:E109"/>
    <mergeCell ref="C110:E110"/>
    <mergeCell ref="C111:E111"/>
    <mergeCell ref="C113:E113"/>
    <mergeCell ref="C90:E90"/>
    <mergeCell ref="C126:E126"/>
    <mergeCell ref="C91:E91"/>
    <mergeCell ref="C92:E92"/>
    <mergeCell ref="C93:E93"/>
    <mergeCell ref="C94:E94"/>
    <mergeCell ref="B29:E29"/>
    <mergeCell ref="C115:E115"/>
    <mergeCell ref="C116:E116"/>
    <mergeCell ref="C117:E117"/>
    <mergeCell ref="C118:E118"/>
    <mergeCell ref="C119:E119"/>
    <mergeCell ref="C114:E114"/>
    <mergeCell ref="B47:E47"/>
    <mergeCell ref="B48:E48"/>
    <mergeCell ref="C108:E108"/>
    <mergeCell ref="C120:E120"/>
    <mergeCell ref="C121:E121"/>
    <mergeCell ref="C122:E122"/>
    <mergeCell ref="C123:E123"/>
    <mergeCell ref="C124:E124"/>
    <mergeCell ref="C125:E1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80"/>
  <sheetViews>
    <sheetView view="pageBreakPreview" zoomScaleSheetLayoutView="100" zoomScalePageLayoutView="0" workbookViewId="0" topLeftCell="A34">
      <selection activeCell="D7" sqref="D7"/>
    </sheetView>
  </sheetViews>
  <sheetFormatPr defaultColWidth="9.140625" defaultRowHeight="15.75" customHeight="1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5.8515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 customHeight="1">
      <c r="A1" s="134" t="s">
        <v>154</v>
      </c>
      <c r="B1" s="134"/>
      <c r="C1" s="134"/>
      <c r="D1" s="134"/>
      <c r="E1" s="134"/>
      <c r="F1" s="134"/>
      <c r="G1" s="6"/>
    </row>
    <row r="2" spans="1:8" ht="15.75" customHeight="1">
      <c r="A2" s="134" t="s">
        <v>88</v>
      </c>
      <c r="B2" s="134"/>
      <c r="C2" s="134"/>
      <c r="D2" s="134"/>
      <c r="E2" s="134"/>
      <c r="F2" s="134"/>
      <c r="G2" s="7"/>
      <c r="H2" s="8"/>
    </row>
    <row r="3" spans="7:9" ht="15.75" customHeight="1">
      <c r="G3" s="5" t="s">
        <v>45</v>
      </c>
      <c r="H3" s="5">
        <v>11.49</v>
      </c>
      <c r="I3" s="30">
        <f>H3*12*H30</f>
        <v>274119.228</v>
      </c>
    </row>
    <row r="4" spans="1:9" ht="15.75" customHeight="1">
      <c r="A4" s="10" t="s">
        <v>153</v>
      </c>
      <c r="C4" s="10"/>
      <c r="D4" s="10"/>
      <c r="E4" s="10"/>
      <c r="F4" s="10"/>
      <c r="G4" s="10" t="s">
        <v>46</v>
      </c>
      <c r="H4" s="5">
        <v>3.2</v>
      </c>
      <c r="I4" s="29">
        <f>H4*12*H30</f>
        <v>76343.04000000001</v>
      </c>
    </row>
    <row r="5" spans="1:9" ht="15.75" customHeight="1">
      <c r="A5" s="10" t="s">
        <v>19</v>
      </c>
      <c r="C5" s="10"/>
      <c r="D5" s="10">
        <v>1988.1</v>
      </c>
      <c r="E5" s="10" t="s">
        <v>20</v>
      </c>
      <c r="F5" s="10"/>
      <c r="G5" s="10" t="s">
        <v>60</v>
      </c>
      <c r="H5" s="5">
        <v>1.73</v>
      </c>
      <c r="I5" s="29">
        <f>H5*12*H30</f>
        <v>41272.95599999999</v>
      </c>
    </row>
    <row r="6" spans="7:12" ht="15.75" customHeight="1">
      <c r="G6" s="5" t="s">
        <v>128</v>
      </c>
      <c r="I6" s="30"/>
      <c r="L6" s="5">
        <v>1.44</v>
      </c>
    </row>
    <row r="7" spans="1:6" ht="15.75" customHeight="1">
      <c r="A7" s="7" t="s">
        <v>131</v>
      </c>
      <c r="C7" s="7"/>
      <c r="D7" s="11">
        <f>'2015'!F42</f>
        <v>57814.25399999996</v>
      </c>
      <c r="E7" s="7" t="s">
        <v>22</v>
      </c>
      <c r="F7" s="7"/>
    </row>
    <row r="8" spans="1:6" ht="15.75" customHeight="1">
      <c r="A8" s="7" t="s">
        <v>132</v>
      </c>
      <c r="C8" s="10"/>
      <c r="D8" s="12">
        <f>'2015'!F43</f>
        <v>73762.53999999996</v>
      </c>
      <c r="E8" s="10" t="s">
        <v>24</v>
      </c>
      <c r="F8" s="10"/>
    </row>
    <row r="9" spans="2:6" ht="15.75" customHeight="1">
      <c r="B9" s="10"/>
      <c r="C9" s="10"/>
      <c r="D9" s="10"/>
      <c r="E9" s="10"/>
      <c r="F9" s="13" t="s">
        <v>25</v>
      </c>
    </row>
    <row r="10" spans="1:6" s="9" customFormat="1" ht="47.25">
      <c r="A10" s="4" t="s">
        <v>26</v>
      </c>
      <c r="B10" s="14" t="s">
        <v>27</v>
      </c>
      <c r="C10" s="15" t="s">
        <v>129</v>
      </c>
      <c r="D10" s="15" t="s">
        <v>0</v>
      </c>
      <c r="E10" s="15" t="s">
        <v>29</v>
      </c>
      <c r="F10" s="15" t="s">
        <v>130</v>
      </c>
    </row>
    <row r="11" spans="1:8" s="18" customFormat="1" ht="31.5">
      <c r="A11" s="4">
        <v>1</v>
      </c>
      <c r="B11" s="16" t="s">
        <v>2</v>
      </c>
      <c r="C11" s="46">
        <f>'2015'!F11</f>
        <v>44240.08999999997</v>
      </c>
      <c r="D11" s="46">
        <v>231504.56</v>
      </c>
      <c r="E11" s="46">
        <v>217530.89</v>
      </c>
      <c r="F11" s="46">
        <f>C11+D11-E11</f>
        <v>58213.75999999995</v>
      </c>
      <c r="G11" s="17"/>
      <c r="H11" s="17"/>
    </row>
    <row r="12" spans="1:8" s="18" customFormat="1" ht="15.75">
      <c r="A12" s="4">
        <v>2</v>
      </c>
      <c r="B12" s="16" t="s">
        <v>3</v>
      </c>
      <c r="C12" s="46">
        <f>'2015'!F12</f>
        <v>4758.75</v>
      </c>
      <c r="D12" s="46">
        <v>24811.56</v>
      </c>
      <c r="E12" s="46">
        <v>22988.58</v>
      </c>
      <c r="F12" s="46">
        <f aca="true" t="shared" si="0" ref="F12:F17">C12+D12-E12</f>
        <v>6581.73</v>
      </c>
      <c r="G12" s="17"/>
      <c r="H12" s="17"/>
    </row>
    <row r="13" spans="1:10" s="18" customFormat="1" ht="31.5">
      <c r="A13" s="4">
        <v>3</v>
      </c>
      <c r="B13" s="16" t="s">
        <v>49</v>
      </c>
      <c r="C13" s="46">
        <f>'2015'!F13</f>
        <v>2286.16</v>
      </c>
      <c r="D13" s="46">
        <v>12167.16</v>
      </c>
      <c r="E13" s="46">
        <v>11273.1</v>
      </c>
      <c r="F13" s="46">
        <f t="shared" si="0"/>
        <v>3180.2199999999993</v>
      </c>
      <c r="G13" s="17"/>
      <c r="H13" s="17" t="s">
        <v>119</v>
      </c>
      <c r="J13" s="18" t="s">
        <v>136</v>
      </c>
    </row>
    <row r="14" spans="1:8" s="18" customFormat="1" ht="31.5">
      <c r="A14" s="4">
        <v>4</v>
      </c>
      <c r="B14" s="16" t="s">
        <v>50</v>
      </c>
      <c r="C14" s="46">
        <f>'2015'!F14</f>
        <v>1189.5300000000007</v>
      </c>
      <c r="D14" s="46">
        <v>6202.8</v>
      </c>
      <c r="E14" s="46">
        <v>5792.43</v>
      </c>
      <c r="F14" s="46">
        <f t="shared" si="0"/>
        <v>1599.9000000000005</v>
      </c>
      <c r="G14" s="17"/>
      <c r="H14" s="17">
        <v>880.58</v>
      </c>
    </row>
    <row r="15" spans="1:8" s="18" customFormat="1" ht="31.5">
      <c r="A15" s="4">
        <v>5</v>
      </c>
      <c r="B15" s="16" t="s">
        <v>54</v>
      </c>
      <c r="C15" s="46">
        <f>'2015'!F15</f>
        <v>3655.959999999999</v>
      </c>
      <c r="D15" s="46">
        <v>22128.41</v>
      </c>
      <c r="E15" s="46">
        <v>20564.56</v>
      </c>
      <c r="F15" s="46">
        <f t="shared" si="0"/>
        <v>5219.809999999998</v>
      </c>
      <c r="G15" s="17"/>
      <c r="H15" s="17">
        <v>540</v>
      </c>
    </row>
    <row r="16" spans="1:8" s="18" customFormat="1" ht="15.75">
      <c r="A16" s="4">
        <v>6</v>
      </c>
      <c r="B16" s="16" t="s">
        <v>69</v>
      </c>
      <c r="C16" s="46">
        <v>754.29</v>
      </c>
      <c r="D16" s="46">
        <v>0</v>
      </c>
      <c r="E16" s="46">
        <v>0</v>
      </c>
      <c r="F16" s="46">
        <f t="shared" si="0"/>
        <v>754.29</v>
      </c>
      <c r="G16" s="17"/>
      <c r="H16" s="17"/>
    </row>
    <row r="17" spans="1:8" s="18" customFormat="1" ht="47.25">
      <c r="A17" s="4">
        <v>7</v>
      </c>
      <c r="B17" s="16" t="s">
        <v>152</v>
      </c>
      <c r="C17" s="46">
        <f>'2015'!F17</f>
        <v>16877.76</v>
      </c>
      <c r="D17" s="46">
        <f>(H14+H15)*12</f>
        <v>17046.96</v>
      </c>
      <c r="E17" s="46">
        <v>28411.6</v>
      </c>
      <c r="F17" s="46">
        <f t="shared" si="0"/>
        <v>5513.120000000003</v>
      </c>
      <c r="G17" s="17"/>
      <c r="H17" s="17"/>
    </row>
    <row r="18" spans="1:12" s="18" customFormat="1" ht="31.5">
      <c r="A18" s="4">
        <v>8</v>
      </c>
      <c r="B18" s="16" t="s">
        <v>135</v>
      </c>
      <c r="C18" s="46">
        <v>0</v>
      </c>
      <c r="D18" s="46">
        <v>30616.74</v>
      </c>
      <c r="E18" s="46">
        <v>25030.88</v>
      </c>
      <c r="F18" s="46">
        <f>C18+D18-E18</f>
        <v>5585.860000000001</v>
      </c>
      <c r="G18" s="17"/>
      <c r="H18" s="17"/>
      <c r="L18" s="18">
        <v>7044.64</v>
      </c>
    </row>
    <row r="19" spans="1:12" ht="15.75" customHeight="1">
      <c r="A19" s="4"/>
      <c r="B19" s="16" t="s">
        <v>4</v>
      </c>
      <c r="C19" s="47">
        <f>SUM(C11:C17)</f>
        <v>73762.53999999996</v>
      </c>
      <c r="D19" s="47">
        <f>SUM(D11:D17)</f>
        <v>313861.44999999995</v>
      </c>
      <c r="E19" s="47">
        <f>SUM(E11:E17)</f>
        <v>306561.16000000003</v>
      </c>
      <c r="F19" s="47">
        <f>SUM(F11:F17)</f>
        <v>81062.82999999993</v>
      </c>
      <c r="L19" s="5">
        <v>5740.58</v>
      </c>
    </row>
    <row r="20" ht="9.75" customHeight="1">
      <c r="L20" s="5">
        <v>3693.74</v>
      </c>
    </row>
    <row r="21" spans="1:12" s="69" customFormat="1" ht="1.5" customHeight="1" hidden="1">
      <c r="A21" s="66"/>
      <c r="B21" s="67"/>
      <c r="C21" s="68"/>
      <c r="D21" s="68"/>
      <c r="E21" s="68"/>
      <c r="F21" s="68"/>
      <c r="L21" s="69">
        <v>398.8</v>
      </c>
    </row>
    <row r="22" spans="1:6" s="69" customFormat="1" ht="15.75" customHeight="1">
      <c r="A22" s="135" t="s">
        <v>126</v>
      </c>
      <c r="B22" s="135"/>
      <c r="C22" s="135"/>
      <c r="D22" s="135"/>
      <c r="E22" s="135"/>
      <c r="F22" s="135"/>
    </row>
    <row r="23" spans="1:6" s="71" customFormat="1" ht="11.25" customHeight="1">
      <c r="A23" s="66"/>
      <c r="B23" s="66"/>
      <c r="C23" s="66"/>
      <c r="D23" s="70"/>
      <c r="E23" s="70"/>
      <c r="F23" s="70"/>
    </row>
    <row r="24" spans="1:6" s="71" customFormat="1" ht="15.75" customHeight="1">
      <c r="A24" s="72" t="s">
        <v>44</v>
      </c>
      <c r="B24" s="136" t="s">
        <v>6</v>
      </c>
      <c r="C24" s="136"/>
      <c r="D24" s="136"/>
      <c r="E24" s="136"/>
      <c r="F24" s="73" t="s">
        <v>18</v>
      </c>
    </row>
    <row r="25" spans="1:7" s="71" customFormat="1" ht="15.75" customHeight="1">
      <c r="A25" s="74">
        <v>1</v>
      </c>
      <c r="B25" s="124" t="s">
        <v>127</v>
      </c>
      <c r="C25" s="124"/>
      <c r="D25" s="124"/>
      <c r="E25" s="124"/>
      <c r="F25" s="75">
        <v>3000</v>
      </c>
      <c r="G25" s="71" t="s">
        <v>137</v>
      </c>
    </row>
    <row r="26" spans="1:6" s="71" customFormat="1" ht="15.75" customHeight="1">
      <c r="A26" s="74"/>
      <c r="B26" s="137" t="s">
        <v>4</v>
      </c>
      <c r="C26" s="137"/>
      <c r="D26" s="137"/>
      <c r="E26" s="137"/>
      <c r="F26" s="75">
        <f>SUM(F25:F25)</f>
        <v>3000</v>
      </c>
    </row>
    <row r="27" spans="1:6" s="71" customFormat="1" ht="6" customHeight="1">
      <c r="A27" s="70"/>
      <c r="B27" s="70"/>
      <c r="C27" s="70"/>
      <c r="D27" s="70"/>
      <c r="E27" s="70"/>
      <c r="F27" s="70"/>
    </row>
    <row r="28" spans="1:6" ht="12.75" customHeight="1">
      <c r="A28" s="134" t="s">
        <v>30</v>
      </c>
      <c r="B28" s="134"/>
      <c r="C28" s="134"/>
      <c r="D28" s="134"/>
      <c r="E28" s="134"/>
      <c r="F28" s="134"/>
    </row>
    <row r="29" spans="1:8" ht="7.5" customHeight="1">
      <c r="A29" s="6"/>
      <c r="B29" s="6"/>
      <c r="C29" s="6"/>
      <c r="D29" s="6"/>
      <c r="E29" s="6"/>
      <c r="F29" s="6"/>
      <c r="H29" s="5" t="s">
        <v>31</v>
      </c>
    </row>
    <row r="30" spans="1:8" ht="31.5">
      <c r="A30" s="15" t="s">
        <v>44</v>
      </c>
      <c r="B30" s="138" t="s">
        <v>6</v>
      </c>
      <c r="C30" s="138"/>
      <c r="D30" s="138"/>
      <c r="E30" s="138"/>
      <c r="F30" s="19" t="s">
        <v>18</v>
      </c>
      <c r="G30" s="20"/>
      <c r="H30" s="5">
        <f>D5</f>
        <v>1988.1</v>
      </c>
    </row>
    <row r="31" spans="1:10" ht="15.75" customHeight="1">
      <c r="A31" s="80">
        <v>1</v>
      </c>
      <c r="B31" s="139" t="s">
        <v>8</v>
      </c>
      <c r="C31" s="139"/>
      <c r="D31" s="139"/>
      <c r="E31" s="139"/>
      <c r="F31" s="81">
        <f>I4</f>
        <v>76343.04000000001</v>
      </c>
      <c r="G31" s="10"/>
      <c r="H31" s="5" t="s">
        <v>32</v>
      </c>
      <c r="I31" s="14" t="s">
        <v>33</v>
      </c>
      <c r="J31" s="14" t="s">
        <v>34</v>
      </c>
    </row>
    <row r="32" spans="1:10" ht="15.75" customHeight="1">
      <c r="A32" s="82">
        <v>2</v>
      </c>
      <c r="B32" s="141" t="s">
        <v>50</v>
      </c>
      <c r="C32" s="141"/>
      <c r="D32" s="141"/>
      <c r="E32" s="141"/>
      <c r="F32" s="83">
        <f>D14</f>
        <v>6202.8</v>
      </c>
      <c r="G32" s="10"/>
      <c r="I32" s="14">
        <v>2337</v>
      </c>
      <c r="J32" s="14"/>
    </row>
    <row r="33" spans="1:10" ht="15.75" customHeight="1">
      <c r="A33" s="82">
        <v>3</v>
      </c>
      <c r="B33" s="141" t="s">
        <v>35</v>
      </c>
      <c r="C33" s="141"/>
      <c r="D33" s="141"/>
      <c r="E33" s="141"/>
      <c r="F33" s="83">
        <f>I5</f>
        <v>41272.95599999999</v>
      </c>
      <c r="G33" s="79" t="s">
        <v>103</v>
      </c>
      <c r="H33" s="5">
        <f>1725*1.202</f>
        <v>2073.45</v>
      </c>
      <c r="I33" s="14">
        <f>I32*12</f>
        <v>28044</v>
      </c>
      <c r="J33" s="14"/>
    </row>
    <row r="34" spans="1:8" ht="15.75" customHeight="1">
      <c r="A34" s="82">
        <v>4</v>
      </c>
      <c r="B34" s="141" t="s">
        <v>12</v>
      </c>
      <c r="C34" s="141"/>
      <c r="D34" s="141"/>
      <c r="E34" s="141"/>
      <c r="F34" s="83">
        <f>F35+F36+F37</f>
        <v>42825</v>
      </c>
      <c r="G34" s="10"/>
      <c r="H34" s="5">
        <f>1725*1.202</f>
        <v>2073.45</v>
      </c>
    </row>
    <row r="35" spans="1:8" ht="15.75" customHeight="1">
      <c r="A35" s="82" t="s">
        <v>13</v>
      </c>
      <c r="B35" s="141" t="s">
        <v>36</v>
      </c>
      <c r="C35" s="141"/>
      <c r="D35" s="141"/>
      <c r="E35" s="141"/>
      <c r="F35" s="83">
        <f>F54+F55+F57+F58+F61+F62+F63+F65+F67+F70+F71+F68</f>
        <v>19919</v>
      </c>
      <c r="G35" s="10"/>
      <c r="H35" s="5">
        <f>1380*1.202</f>
        <v>1658.76</v>
      </c>
    </row>
    <row r="36" spans="1:7" ht="15.75" customHeight="1">
      <c r="A36" s="82" t="s">
        <v>13</v>
      </c>
      <c r="B36" s="141" t="s">
        <v>37</v>
      </c>
      <c r="C36" s="141"/>
      <c r="D36" s="141"/>
      <c r="E36" s="141"/>
      <c r="F36" s="83">
        <f>F52+F56+F64+F69+F73+F66+F75</f>
        <v>10814</v>
      </c>
      <c r="G36" s="10"/>
    </row>
    <row r="37" spans="1:7" ht="15.75" customHeight="1">
      <c r="A37" s="82" t="s">
        <v>13</v>
      </c>
      <c r="B37" s="141" t="s">
        <v>38</v>
      </c>
      <c r="C37" s="141"/>
      <c r="D37" s="141"/>
      <c r="E37" s="141"/>
      <c r="F37" s="83">
        <f>F74+F59</f>
        <v>12092</v>
      </c>
      <c r="G37" s="10"/>
    </row>
    <row r="38" spans="1:10" ht="15.75" customHeight="1">
      <c r="A38" s="82">
        <v>5</v>
      </c>
      <c r="B38" s="128" t="s">
        <v>112</v>
      </c>
      <c r="C38" s="128"/>
      <c r="D38" s="128"/>
      <c r="E38" s="128"/>
      <c r="F38" s="83">
        <f>F51+F53+F72+F60</f>
        <v>4416</v>
      </c>
      <c r="G38" s="10"/>
      <c r="H38" s="5" t="s">
        <v>123</v>
      </c>
      <c r="J38" s="54">
        <v>950</v>
      </c>
    </row>
    <row r="39" spans="1:7" ht="15.75" customHeight="1">
      <c r="A39" s="82">
        <v>6</v>
      </c>
      <c r="B39" s="128" t="s">
        <v>54</v>
      </c>
      <c r="C39" s="128"/>
      <c r="D39" s="128"/>
      <c r="E39" s="128"/>
      <c r="F39" s="83">
        <f>D15</f>
        <v>22128.41</v>
      </c>
      <c r="G39" s="10"/>
    </row>
    <row r="40" spans="1:13" s="26" customFormat="1" ht="15.75" customHeight="1">
      <c r="A40" s="82">
        <v>7</v>
      </c>
      <c r="B40" s="128" t="s">
        <v>59</v>
      </c>
      <c r="C40" s="128"/>
      <c r="D40" s="128"/>
      <c r="E40" s="128"/>
      <c r="F40" s="83">
        <f>D12+D13</f>
        <v>36978.72</v>
      </c>
      <c r="G40" s="7"/>
      <c r="H40" s="7"/>
      <c r="I40" s="7"/>
      <c r="J40" s="7"/>
      <c r="K40" s="7"/>
      <c r="L40" s="7"/>
      <c r="M40" s="7"/>
    </row>
    <row r="41" spans="1:13" s="26" customFormat="1" ht="15.75" customHeight="1">
      <c r="A41" s="82">
        <v>8</v>
      </c>
      <c r="B41" s="128" t="s">
        <v>150</v>
      </c>
      <c r="C41" s="128"/>
      <c r="D41" s="128"/>
      <c r="E41" s="128"/>
      <c r="F41" s="83">
        <f>3007.5*11</f>
        <v>33082.5</v>
      </c>
      <c r="G41" s="7"/>
      <c r="H41" s="7"/>
      <c r="I41" s="7"/>
      <c r="J41" s="7"/>
      <c r="K41" s="7"/>
      <c r="L41" s="7"/>
      <c r="M41" s="7"/>
    </row>
    <row r="42" spans="1:13" s="26" customFormat="1" ht="15.75" customHeight="1">
      <c r="A42" s="82">
        <v>9</v>
      </c>
      <c r="B42" s="128" t="s">
        <v>151</v>
      </c>
      <c r="C42" s="128"/>
      <c r="D42" s="128"/>
      <c r="E42" s="128"/>
      <c r="F42" s="83">
        <f>950*11</f>
        <v>10450</v>
      </c>
      <c r="G42" s="7"/>
      <c r="H42" s="7"/>
      <c r="I42" s="7"/>
      <c r="J42" s="7"/>
      <c r="K42" s="7"/>
      <c r="L42" s="7"/>
      <c r="M42" s="7"/>
    </row>
    <row r="43" spans="1:13" ht="15.75" customHeight="1">
      <c r="A43" s="84"/>
      <c r="B43" s="143" t="s">
        <v>14</v>
      </c>
      <c r="C43" s="143"/>
      <c r="D43" s="143"/>
      <c r="E43" s="143"/>
      <c r="F43" s="85">
        <f>F31+F32+F33+F34+F40+F39+F38+F41+F42</f>
        <v>273699.426</v>
      </c>
      <c r="H43" s="10"/>
      <c r="I43" s="10"/>
      <c r="J43" s="10"/>
      <c r="K43" s="10"/>
      <c r="L43" s="10"/>
      <c r="M43" s="10"/>
    </row>
    <row r="44" spans="8:13" ht="15.75" customHeight="1">
      <c r="H44" s="10"/>
      <c r="I44" s="10"/>
      <c r="J44" s="76"/>
      <c r="K44" s="10"/>
      <c r="L44" s="10"/>
      <c r="M44" s="10"/>
    </row>
    <row r="45" spans="1:13" ht="15.75" customHeight="1">
      <c r="A45" s="145" t="s">
        <v>133</v>
      </c>
      <c r="B45" s="146"/>
      <c r="C45" s="146"/>
      <c r="D45" s="146"/>
      <c r="E45" s="147"/>
      <c r="F45" s="3">
        <f>D7+D19-F43+F26</f>
        <v>100976.27799999993</v>
      </c>
      <c r="H45" s="10"/>
      <c r="I45" s="10"/>
      <c r="J45" s="10"/>
      <c r="K45" s="10"/>
      <c r="L45" s="10"/>
      <c r="M45" s="10"/>
    </row>
    <row r="46" spans="1:13" ht="15.75" customHeight="1">
      <c r="A46" s="145" t="s">
        <v>134</v>
      </c>
      <c r="B46" s="146"/>
      <c r="C46" s="146"/>
      <c r="D46" s="146"/>
      <c r="E46" s="147"/>
      <c r="F46" s="3">
        <f>F19</f>
        <v>81062.82999999993</v>
      </c>
      <c r="H46" s="10"/>
      <c r="I46" s="10"/>
      <c r="J46" s="10"/>
      <c r="K46" s="10"/>
      <c r="L46" s="10"/>
      <c r="M46" s="10"/>
    </row>
    <row r="47" spans="1:6" ht="15.75" customHeight="1">
      <c r="A47" s="56" t="s">
        <v>110</v>
      </c>
      <c r="B47" s="56"/>
      <c r="C47" s="56"/>
      <c r="D47" s="56"/>
      <c r="E47" s="56"/>
      <c r="F47" s="3">
        <f>F45-F46</f>
        <v>19913.448000000004</v>
      </c>
    </row>
    <row r="50" spans="1:6" ht="15.75" customHeight="1">
      <c r="A50" s="27" t="s">
        <v>26</v>
      </c>
      <c r="B50" s="27" t="s">
        <v>17</v>
      </c>
      <c r="C50" s="173" t="s">
        <v>39</v>
      </c>
      <c r="D50" s="174"/>
      <c r="E50" s="175"/>
      <c r="F50" s="27" t="s">
        <v>40</v>
      </c>
    </row>
    <row r="51" spans="1:6" ht="18" customHeight="1">
      <c r="A51" s="50">
        <v>1</v>
      </c>
      <c r="B51" s="78">
        <v>42374</v>
      </c>
      <c r="C51" s="176" t="s">
        <v>138</v>
      </c>
      <c r="D51" s="176"/>
      <c r="E51" s="176"/>
      <c r="F51" s="77">
        <v>1380</v>
      </c>
    </row>
    <row r="52" spans="1:6" ht="18" customHeight="1">
      <c r="A52" s="50">
        <v>2</v>
      </c>
      <c r="B52" s="78">
        <v>42380</v>
      </c>
      <c r="C52" s="163" t="s">
        <v>139</v>
      </c>
      <c r="D52" s="163"/>
      <c r="E52" s="163"/>
      <c r="F52" s="77">
        <v>992</v>
      </c>
    </row>
    <row r="53" spans="1:6" ht="18" customHeight="1">
      <c r="A53" s="50">
        <v>3</v>
      </c>
      <c r="B53" s="78">
        <v>42425</v>
      </c>
      <c r="C53" s="171" t="s">
        <v>138</v>
      </c>
      <c r="D53" s="171"/>
      <c r="E53" s="171"/>
      <c r="F53" s="77">
        <v>966</v>
      </c>
    </row>
    <row r="54" spans="1:6" ht="18" customHeight="1">
      <c r="A54" s="50">
        <v>4</v>
      </c>
      <c r="B54" s="78">
        <v>42430</v>
      </c>
      <c r="C54" s="172" t="s">
        <v>140</v>
      </c>
      <c r="D54" s="172"/>
      <c r="E54" s="172"/>
      <c r="F54" s="77">
        <v>377</v>
      </c>
    </row>
    <row r="55" spans="1:6" ht="18" customHeight="1">
      <c r="A55" s="50">
        <v>5</v>
      </c>
      <c r="B55" s="78">
        <v>42500</v>
      </c>
      <c r="C55" s="157" t="s">
        <v>141</v>
      </c>
      <c r="D55" s="157"/>
      <c r="E55" s="157"/>
      <c r="F55" s="77">
        <v>1943</v>
      </c>
    </row>
    <row r="56" spans="1:6" ht="18" customHeight="1">
      <c r="A56" s="50">
        <v>6</v>
      </c>
      <c r="B56" s="78">
        <v>42500</v>
      </c>
      <c r="C56" s="156" t="s">
        <v>142</v>
      </c>
      <c r="D56" s="156"/>
      <c r="E56" s="156"/>
      <c r="F56" s="77">
        <v>6833</v>
      </c>
    </row>
    <row r="57" spans="1:6" ht="18" customHeight="1">
      <c r="A57" s="50">
        <v>7</v>
      </c>
      <c r="B57" s="78">
        <v>42514</v>
      </c>
      <c r="C57" s="157" t="s">
        <v>140</v>
      </c>
      <c r="D57" s="157"/>
      <c r="E57" s="157"/>
      <c r="F57" s="77">
        <v>377</v>
      </c>
    </row>
    <row r="58" spans="1:6" ht="18" customHeight="1">
      <c r="A58" s="50">
        <v>8</v>
      </c>
      <c r="B58" s="78">
        <v>42538</v>
      </c>
      <c r="C58" s="157" t="s">
        <v>140</v>
      </c>
      <c r="D58" s="157"/>
      <c r="E58" s="157"/>
      <c r="F58" s="77">
        <v>377</v>
      </c>
    </row>
    <row r="59" spans="1:7" ht="18" customHeight="1">
      <c r="A59" s="50">
        <v>9</v>
      </c>
      <c r="B59" s="78">
        <v>42583</v>
      </c>
      <c r="C59" s="165" t="s">
        <v>155</v>
      </c>
      <c r="D59" s="166"/>
      <c r="E59" s="167"/>
      <c r="F59" s="77">
        <v>8000</v>
      </c>
      <c r="G59" s="5" t="s">
        <v>156</v>
      </c>
    </row>
    <row r="60" spans="1:7" ht="18" customHeight="1">
      <c r="A60" s="50">
        <v>10</v>
      </c>
      <c r="B60" s="78">
        <v>42585</v>
      </c>
      <c r="C60" s="168" t="s">
        <v>138</v>
      </c>
      <c r="D60" s="169"/>
      <c r="E60" s="170"/>
      <c r="F60" s="77">
        <v>690</v>
      </c>
      <c r="G60" s="5" t="s">
        <v>156</v>
      </c>
    </row>
    <row r="61" spans="1:6" ht="18" customHeight="1">
      <c r="A61" s="50">
        <v>11</v>
      </c>
      <c r="B61" s="78">
        <v>42587</v>
      </c>
      <c r="C61" s="157" t="s">
        <v>140</v>
      </c>
      <c r="D61" s="157"/>
      <c r="E61" s="157"/>
      <c r="F61" s="77">
        <v>654</v>
      </c>
    </row>
    <row r="62" spans="1:6" ht="18" customHeight="1">
      <c r="A62" s="50">
        <v>12</v>
      </c>
      <c r="B62" s="78">
        <v>42601</v>
      </c>
      <c r="C62" s="157" t="s">
        <v>140</v>
      </c>
      <c r="D62" s="157"/>
      <c r="E62" s="157"/>
      <c r="F62" s="77">
        <v>654</v>
      </c>
    </row>
    <row r="63" spans="1:6" ht="18" customHeight="1">
      <c r="A63" s="50">
        <v>13</v>
      </c>
      <c r="B63" s="78">
        <v>42612</v>
      </c>
      <c r="C63" s="157" t="s">
        <v>143</v>
      </c>
      <c r="D63" s="157"/>
      <c r="E63" s="157"/>
      <c r="F63" s="77">
        <v>6468</v>
      </c>
    </row>
    <row r="64" spans="1:6" ht="18" customHeight="1">
      <c r="A64" s="50">
        <v>14</v>
      </c>
      <c r="B64" s="78">
        <v>42612</v>
      </c>
      <c r="C64" s="163" t="s">
        <v>139</v>
      </c>
      <c r="D64" s="163"/>
      <c r="E64" s="163"/>
      <c r="F64" s="77">
        <v>652</v>
      </c>
    </row>
    <row r="65" spans="1:6" ht="18" customHeight="1">
      <c r="A65" s="50">
        <v>15</v>
      </c>
      <c r="B65" s="78">
        <v>42614</v>
      </c>
      <c r="C65" s="164" t="s">
        <v>144</v>
      </c>
      <c r="D65" s="164"/>
      <c r="E65" s="164"/>
      <c r="F65" s="77">
        <v>3623</v>
      </c>
    </row>
    <row r="66" spans="1:6" ht="18" customHeight="1">
      <c r="A66" s="50">
        <v>16</v>
      </c>
      <c r="B66" s="78">
        <v>42621</v>
      </c>
      <c r="C66" s="156" t="s">
        <v>145</v>
      </c>
      <c r="D66" s="156"/>
      <c r="E66" s="156"/>
      <c r="F66" s="77">
        <v>675</v>
      </c>
    </row>
    <row r="67" spans="1:6" ht="18" customHeight="1">
      <c r="A67" s="50">
        <v>17</v>
      </c>
      <c r="B67" s="78">
        <v>42625</v>
      </c>
      <c r="C67" s="157" t="s">
        <v>144</v>
      </c>
      <c r="D67" s="157"/>
      <c r="E67" s="157"/>
      <c r="F67" s="77">
        <v>3624</v>
      </c>
    </row>
    <row r="68" spans="1:6" ht="18" customHeight="1">
      <c r="A68" s="50">
        <v>18</v>
      </c>
      <c r="B68" s="78">
        <v>42628</v>
      </c>
      <c r="C68" s="162" t="s">
        <v>146</v>
      </c>
      <c r="D68" s="162"/>
      <c r="E68" s="162"/>
      <c r="F68" s="77">
        <v>791</v>
      </c>
    </row>
    <row r="69" spans="1:6" ht="18" customHeight="1">
      <c r="A69" s="50">
        <v>19</v>
      </c>
      <c r="B69" s="78">
        <v>42633</v>
      </c>
      <c r="C69" s="154" t="s">
        <v>145</v>
      </c>
      <c r="D69" s="154"/>
      <c r="E69" s="154"/>
      <c r="F69" s="77">
        <v>492</v>
      </c>
    </row>
    <row r="70" spans="1:6" ht="29.25" customHeight="1">
      <c r="A70" s="50">
        <v>20</v>
      </c>
      <c r="B70" s="78">
        <v>42646</v>
      </c>
      <c r="C70" s="158" t="s">
        <v>147</v>
      </c>
      <c r="D70" s="159"/>
      <c r="E70" s="160"/>
      <c r="F70" s="77">
        <v>654</v>
      </c>
    </row>
    <row r="71" spans="1:6" ht="18" customHeight="1">
      <c r="A71" s="50">
        <v>21</v>
      </c>
      <c r="B71" s="78">
        <v>42649</v>
      </c>
      <c r="C71" s="157" t="s">
        <v>140</v>
      </c>
      <c r="D71" s="157"/>
      <c r="E71" s="157"/>
      <c r="F71" s="77">
        <v>377</v>
      </c>
    </row>
    <row r="72" spans="1:6" ht="18" customHeight="1">
      <c r="A72" s="50">
        <v>22</v>
      </c>
      <c r="B72" s="78">
        <v>42664</v>
      </c>
      <c r="C72" s="161" t="s">
        <v>138</v>
      </c>
      <c r="D72" s="161"/>
      <c r="E72" s="161"/>
      <c r="F72" s="77">
        <v>1380</v>
      </c>
    </row>
    <row r="73" spans="1:6" s="53" customFormat="1" ht="18" customHeight="1">
      <c r="A73" s="50">
        <v>23</v>
      </c>
      <c r="B73" s="78">
        <v>42702</v>
      </c>
      <c r="C73" s="154" t="s">
        <v>145</v>
      </c>
      <c r="D73" s="154"/>
      <c r="E73" s="154"/>
      <c r="F73" s="77">
        <v>492</v>
      </c>
    </row>
    <row r="74" spans="1:6" s="53" customFormat="1" ht="18" customHeight="1">
      <c r="A74" s="50">
        <v>24</v>
      </c>
      <c r="B74" s="78">
        <v>42731</v>
      </c>
      <c r="C74" s="155" t="s">
        <v>148</v>
      </c>
      <c r="D74" s="155"/>
      <c r="E74" s="155"/>
      <c r="F74" s="77">
        <v>4092</v>
      </c>
    </row>
    <row r="75" spans="1:6" ht="18" customHeight="1">
      <c r="A75" s="50">
        <v>25</v>
      </c>
      <c r="B75" s="78">
        <v>42731</v>
      </c>
      <c r="C75" s="156" t="s">
        <v>149</v>
      </c>
      <c r="D75" s="156"/>
      <c r="E75" s="156"/>
      <c r="F75" s="77">
        <v>678</v>
      </c>
    </row>
    <row r="76" spans="1:6" s="53" customFormat="1" ht="15.75" customHeight="1" hidden="1">
      <c r="A76" s="50"/>
      <c r="B76" s="51"/>
      <c r="C76" s="151"/>
      <c r="D76" s="152"/>
      <c r="E76" s="153"/>
      <c r="F76" s="52"/>
    </row>
    <row r="77" spans="1:6" s="53" customFormat="1" ht="15.75" customHeight="1" hidden="1">
      <c r="A77" s="50"/>
      <c r="B77" s="51"/>
      <c r="C77" s="151"/>
      <c r="D77" s="152"/>
      <c r="E77" s="153"/>
      <c r="F77" s="52"/>
    </row>
    <row r="78" spans="1:6" s="53" customFormat="1" ht="15.75" customHeight="1" hidden="1">
      <c r="A78" s="50"/>
      <c r="B78" s="51"/>
      <c r="C78" s="151"/>
      <c r="D78" s="152"/>
      <c r="E78" s="153"/>
      <c r="F78" s="52"/>
    </row>
    <row r="79" spans="1:6" s="26" customFormat="1" ht="15.75" customHeight="1" hidden="1">
      <c r="A79" s="50"/>
      <c r="B79" s="51"/>
      <c r="C79" s="151"/>
      <c r="D79" s="152"/>
      <c r="E79" s="153"/>
      <c r="F79" s="52"/>
    </row>
    <row r="80" spans="1:6" ht="15.75" customHeight="1">
      <c r="A80" s="133" t="s">
        <v>41</v>
      </c>
      <c r="B80" s="133"/>
      <c r="C80" s="133"/>
      <c r="D80" s="133"/>
      <c r="E80" s="133"/>
      <c r="F80" s="28">
        <f>SUM(F51:F79)</f>
        <v>47241</v>
      </c>
    </row>
  </sheetData>
  <sheetProtection selectLockedCells="1" selectUnlockedCells="1"/>
  <mergeCells count="54">
    <mergeCell ref="A1:F1"/>
    <mergeCell ref="A2:F2"/>
    <mergeCell ref="A22:F22"/>
    <mergeCell ref="B24:E24"/>
    <mergeCell ref="B25:E25"/>
    <mergeCell ref="B26:E26"/>
    <mergeCell ref="A28:F28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C53:E53"/>
    <mergeCell ref="C54:E54"/>
    <mergeCell ref="B43:E43"/>
    <mergeCell ref="C50:E50"/>
    <mergeCell ref="C51:E51"/>
    <mergeCell ref="C52:E52"/>
    <mergeCell ref="C63:E63"/>
    <mergeCell ref="C64:E64"/>
    <mergeCell ref="C65:E65"/>
    <mergeCell ref="C66:E66"/>
    <mergeCell ref="C55:E55"/>
    <mergeCell ref="C56:E56"/>
    <mergeCell ref="C57:E57"/>
    <mergeCell ref="C58:E58"/>
    <mergeCell ref="C59:E59"/>
    <mergeCell ref="C60:E60"/>
    <mergeCell ref="B41:E41"/>
    <mergeCell ref="B42:E42"/>
    <mergeCell ref="C67:E67"/>
    <mergeCell ref="C70:E70"/>
    <mergeCell ref="C71:E71"/>
    <mergeCell ref="C72:E72"/>
    <mergeCell ref="C68:E68"/>
    <mergeCell ref="C69:E69"/>
    <mergeCell ref="C61:E61"/>
    <mergeCell ref="C62:E62"/>
    <mergeCell ref="A80:E80"/>
    <mergeCell ref="A45:E45"/>
    <mergeCell ref="A46:E46"/>
    <mergeCell ref="C76:E76"/>
    <mergeCell ref="C77:E77"/>
    <mergeCell ref="C78:E78"/>
    <mergeCell ref="C79:E79"/>
    <mergeCell ref="C73:E73"/>
    <mergeCell ref="C74:E74"/>
    <mergeCell ref="C75:E75"/>
  </mergeCells>
  <printOptions horizontalCentered="1" verticalCentered="1"/>
  <pageMargins left="0.7480314960629921" right="0.7480314960629921" top="0.1968503937007874" bottom="0.1968503937007874" header="0" footer="0"/>
  <pageSetup horizontalDpi="300" verticalDpi="300" orientation="portrait" paperSize="9" scale="92" r:id="rId1"/>
  <rowBreaks count="1" manualBreakCount="1">
    <brk id="4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97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5.75" customHeight="1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 customHeight="1">
      <c r="A1" s="134" t="s">
        <v>42</v>
      </c>
      <c r="B1" s="134"/>
      <c r="C1" s="134"/>
      <c r="D1" s="134"/>
      <c r="E1" s="134"/>
      <c r="F1" s="134"/>
      <c r="G1" s="6"/>
    </row>
    <row r="2" spans="1:8" ht="15.75" customHeight="1">
      <c r="A2" s="134" t="s">
        <v>88</v>
      </c>
      <c r="B2" s="134"/>
      <c r="C2" s="134"/>
      <c r="D2" s="134"/>
      <c r="E2" s="134"/>
      <c r="F2" s="134"/>
      <c r="G2" s="7"/>
      <c r="H2" s="8"/>
    </row>
    <row r="3" spans="7:9" ht="15.75" customHeight="1">
      <c r="G3" s="5" t="s">
        <v>45</v>
      </c>
      <c r="H3" s="5">
        <v>11.45</v>
      </c>
      <c r="I3" s="30">
        <f>H3*12*H29</f>
        <v>273164.93999999994</v>
      </c>
    </row>
    <row r="4" spans="1:9" ht="15.75" customHeight="1">
      <c r="A4" s="10" t="s">
        <v>89</v>
      </c>
      <c r="C4" s="10"/>
      <c r="D4" s="10"/>
      <c r="E4" s="10"/>
      <c r="F4" s="10"/>
      <c r="G4" s="10" t="s">
        <v>46</v>
      </c>
      <c r="H4" s="5">
        <v>3.2</v>
      </c>
      <c r="I4" s="29">
        <f>H4*12*H29</f>
        <v>76343.04000000001</v>
      </c>
    </row>
    <row r="5" spans="1:9" ht="15.75" customHeight="1">
      <c r="A5" s="10" t="s">
        <v>19</v>
      </c>
      <c r="C5" s="10"/>
      <c r="D5" s="10">
        <v>1988.1</v>
      </c>
      <c r="E5" s="10" t="s">
        <v>20</v>
      </c>
      <c r="F5" s="10"/>
      <c r="G5" s="10" t="s">
        <v>60</v>
      </c>
      <c r="H5" s="5">
        <v>1.73</v>
      </c>
      <c r="I5" s="29">
        <f>H5*12*H29</f>
        <v>41272.95599999999</v>
      </c>
    </row>
    <row r="6" spans="7:12" ht="15.75" customHeight="1">
      <c r="G6" s="5" t="s">
        <v>128</v>
      </c>
      <c r="I6" s="30"/>
      <c r="L6" s="5">
        <v>1.44</v>
      </c>
    </row>
    <row r="7" spans="1:6" ht="15.75" customHeight="1">
      <c r="A7" s="7" t="s">
        <v>21</v>
      </c>
      <c r="C7" s="7"/>
      <c r="D7" s="11">
        <f>'2014'!B46</f>
        <v>68804.73</v>
      </c>
      <c r="E7" s="7" t="s">
        <v>22</v>
      </c>
      <c r="F7" s="7"/>
    </row>
    <row r="8" spans="1:6" ht="15.75" customHeight="1">
      <c r="A8" s="7" t="s">
        <v>23</v>
      </c>
      <c r="C8" s="10"/>
      <c r="D8" s="12">
        <v>48659.67</v>
      </c>
      <c r="E8" s="10" t="s">
        <v>24</v>
      </c>
      <c r="F8" s="10"/>
    </row>
    <row r="9" spans="2:6" ht="15.75" customHeight="1">
      <c r="B9" s="10"/>
      <c r="C9" s="10"/>
      <c r="D9" s="10"/>
      <c r="E9" s="10"/>
      <c r="F9" s="13" t="s">
        <v>25</v>
      </c>
    </row>
    <row r="10" spans="1:11" s="9" customFormat="1" ht="47.25">
      <c r="A10" s="4" t="s">
        <v>26</v>
      </c>
      <c r="B10" s="14" t="s">
        <v>27</v>
      </c>
      <c r="C10" s="15" t="s">
        <v>28</v>
      </c>
      <c r="D10" s="15" t="s">
        <v>0</v>
      </c>
      <c r="E10" s="15" t="s">
        <v>29</v>
      </c>
      <c r="F10" s="15" t="s">
        <v>43</v>
      </c>
      <c r="K10" s="9">
        <f>L6*D5</f>
        <v>2862.8639999999996</v>
      </c>
    </row>
    <row r="11" spans="1:8" s="18" customFormat="1" ht="31.5">
      <c r="A11" s="4">
        <v>1</v>
      </c>
      <c r="B11" s="16" t="s">
        <v>2</v>
      </c>
      <c r="C11" s="46">
        <v>34991.04</v>
      </c>
      <c r="D11" s="46">
        <v>231504.56</v>
      </c>
      <c r="E11" s="46">
        <v>222255.51</v>
      </c>
      <c r="F11" s="46">
        <f aca="true" t="shared" si="0" ref="F11:F17">C11+D11-E11</f>
        <v>44240.08999999997</v>
      </c>
      <c r="G11" s="17"/>
      <c r="H11" s="17"/>
    </row>
    <row r="12" spans="1:8" s="18" customFormat="1" ht="15.75">
      <c r="A12" s="4">
        <v>2</v>
      </c>
      <c r="B12" s="16" t="s">
        <v>3</v>
      </c>
      <c r="C12" s="46">
        <v>3730.33</v>
      </c>
      <c r="D12" s="46">
        <v>24811.56</v>
      </c>
      <c r="E12" s="46">
        <v>23783.14</v>
      </c>
      <c r="F12" s="46">
        <f t="shared" si="0"/>
        <v>4758.75</v>
      </c>
      <c r="G12" s="17"/>
      <c r="H12" s="17"/>
    </row>
    <row r="13" spans="1:8" s="18" customFormat="1" ht="31.5">
      <c r="A13" s="4">
        <v>3</v>
      </c>
      <c r="B13" s="16" t="s">
        <v>49</v>
      </c>
      <c r="C13" s="46">
        <v>1776.36</v>
      </c>
      <c r="D13" s="46">
        <v>12167.16</v>
      </c>
      <c r="E13" s="46">
        <v>11657.36</v>
      </c>
      <c r="F13" s="46">
        <f t="shared" si="0"/>
        <v>2286.16</v>
      </c>
      <c r="G13" s="17"/>
      <c r="H13" s="17" t="s">
        <v>119</v>
      </c>
    </row>
    <row r="14" spans="1:9" s="18" customFormat="1" ht="31.5">
      <c r="A14" s="4">
        <v>4</v>
      </c>
      <c r="B14" s="16" t="s">
        <v>50</v>
      </c>
      <c r="C14" s="46">
        <v>932.51</v>
      </c>
      <c r="D14" s="46">
        <v>6202.8</v>
      </c>
      <c r="E14" s="46">
        <v>5945.78</v>
      </c>
      <c r="F14" s="46">
        <f t="shared" si="0"/>
        <v>1189.5300000000007</v>
      </c>
      <c r="G14" s="17"/>
      <c r="H14" s="17">
        <v>880.58</v>
      </c>
      <c r="I14" s="18" t="s">
        <v>120</v>
      </c>
    </row>
    <row r="15" spans="1:9" s="18" customFormat="1" ht="31.5">
      <c r="A15" s="4">
        <v>5</v>
      </c>
      <c r="B15" s="16" t="s">
        <v>54</v>
      </c>
      <c r="C15" s="46">
        <v>2581.94</v>
      </c>
      <c r="D15" s="46">
        <v>17834.5</v>
      </c>
      <c r="E15" s="46">
        <v>16760.48</v>
      </c>
      <c r="F15" s="46">
        <f t="shared" si="0"/>
        <v>3655.959999999999</v>
      </c>
      <c r="G15" s="17"/>
      <c r="H15" s="17">
        <v>540</v>
      </c>
      <c r="I15" s="18" t="s">
        <v>120</v>
      </c>
    </row>
    <row r="16" spans="1:8" s="18" customFormat="1" ht="15.75">
      <c r="A16" s="4">
        <v>6</v>
      </c>
      <c r="B16" s="16" t="s">
        <v>69</v>
      </c>
      <c r="C16" s="46">
        <v>754.29</v>
      </c>
      <c r="D16" s="46"/>
      <c r="E16" s="46"/>
      <c r="F16" s="46">
        <f t="shared" si="0"/>
        <v>754.29</v>
      </c>
      <c r="G16" s="17"/>
      <c r="H16" s="17"/>
    </row>
    <row r="17" spans="1:8" s="18" customFormat="1" ht="31.5">
      <c r="A17" s="4">
        <v>7</v>
      </c>
      <c r="B17" s="16" t="s">
        <v>118</v>
      </c>
      <c r="C17" s="46">
        <v>3893.2</v>
      </c>
      <c r="D17" s="46">
        <f>(H14+H15)*12</f>
        <v>17046.96</v>
      </c>
      <c r="E17" s="46">
        <v>4062.4</v>
      </c>
      <c r="F17" s="46">
        <f t="shared" si="0"/>
        <v>16877.76</v>
      </c>
      <c r="G17" s="17"/>
      <c r="H17" s="17"/>
    </row>
    <row r="18" spans="1:6" ht="15.75" customHeight="1">
      <c r="A18" s="4"/>
      <c r="B18" s="16" t="s">
        <v>4</v>
      </c>
      <c r="C18" s="47">
        <f>SUM(C11:C17)</f>
        <v>48659.670000000006</v>
      </c>
      <c r="D18" s="47">
        <f>SUM(D11:D17)</f>
        <v>309567.54</v>
      </c>
      <c r="E18" s="47">
        <f>SUM(E11:E17)</f>
        <v>284464.67000000004</v>
      </c>
      <c r="F18" s="47">
        <f>SUM(F11:F17)</f>
        <v>73762.53999999996</v>
      </c>
    </row>
    <row r="20" spans="1:6" s="69" customFormat="1" ht="15.75" customHeight="1">
      <c r="A20" s="66"/>
      <c r="B20" s="67"/>
      <c r="C20" s="68"/>
      <c r="D20" s="68"/>
      <c r="E20" s="68"/>
      <c r="F20" s="68"/>
    </row>
    <row r="21" spans="1:6" s="69" customFormat="1" ht="15.75" customHeight="1">
      <c r="A21" s="135" t="s">
        <v>126</v>
      </c>
      <c r="B21" s="135"/>
      <c r="C21" s="135"/>
      <c r="D21" s="135"/>
      <c r="E21" s="135"/>
      <c r="F21" s="135"/>
    </row>
    <row r="22" spans="1:6" s="71" customFormat="1" ht="15.75" customHeight="1">
      <c r="A22" s="66"/>
      <c r="B22" s="66"/>
      <c r="C22" s="66"/>
      <c r="D22" s="70"/>
      <c r="E22" s="70"/>
      <c r="F22" s="70"/>
    </row>
    <row r="23" spans="1:6" s="71" customFormat="1" ht="15.75" customHeight="1">
      <c r="A23" s="72" t="s">
        <v>44</v>
      </c>
      <c r="B23" s="136" t="s">
        <v>6</v>
      </c>
      <c r="C23" s="136"/>
      <c r="D23" s="136"/>
      <c r="E23" s="136"/>
      <c r="F23" s="73" t="s">
        <v>18</v>
      </c>
    </row>
    <row r="24" spans="1:6" s="71" customFormat="1" ht="15.75" customHeight="1">
      <c r="A24" s="74">
        <v>1</v>
      </c>
      <c r="B24" s="124" t="s">
        <v>127</v>
      </c>
      <c r="C24" s="124"/>
      <c r="D24" s="124"/>
      <c r="E24" s="124"/>
      <c r="F24" s="75">
        <v>3000</v>
      </c>
    </row>
    <row r="25" spans="1:6" s="71" customFormat="1" ht="15.75" customHeight="1">
      <c r="A25" s="74"/>
      <c r="B25" s="137" t="s">
        <v>4</v>
      </c>
      <c r="C25" s="137"/>
      <c r="D25" s="137"/>
      <c r="E25" s="137"/>
      <c r="F25" s="75">
        <f>SUM(F24:F24)</f>
        <v>3000</v>
      </c>
    </row>
    <row r="26" spans="1:6" s="71" customFormat="1" ht="15.75" customHeight="1">
      <c r="A26" s="70"/>
      <c r="B26" s="70"/>
      <c r="C26" s="70"/>
      <c r="D26" s="70"/>
      <c r="E26" s="70"/>
      <c r="F26" s="70"/>
    </row>
    <row r="27" spans="1:6" ht="15.75" customHeight="1">
      <c r="A27" s="134" t="s">
        <v>30</v>
      </c>
      <c r="B27" s="134"/>
      <c r="C27" s="134"/>
      <c r="D27" s="134"/>
      <c r="E27" s="134"/>
      <c r="F27" s="134"/>
    </row>
    <row r="28" spans="1:8" ht="15.75" customHeight="1">
      <c r="A28" s="6"/>
      <c r="B28" s="6"/>
      <c r="C28" s="6"/>
      <c r="D28" s="6"/>
      <c r="E28" s="6"/>
      <c r="F28" s="6"/>
      <c r="H28" s="5" t="s">
        <v>31</v>
      </c>
    </row>
    <row r="29" spans="1:8" ht="31.5">
      <c r="A29" s="15" t="s">
        <v>44</v>
      </c>
      <c r="B29" s="138" t="s">
        <v>6</v>
      </c>
      <c r="C29" s="138"/>
      <c r="D29" s="138"/>
      <c r="E29" s="138"/>
      <c r="F29" s="19" t="s">
        <v>18</v>
      </c>
      <c r="G29" s="20"/>
      <c r="H29" s="5">
        <f>D5</f>
        <v>1988.1</v>
      </c>
    </row>
    <row r="30" spans="1:10" ht="15.75" customHeight="1">
      <c r="A30" s="21">
        <v>1</v>
      </c>
      <c r="B30" s="139" t="s">
        <v>8</v>
      </c>
      <c r="C30" s="139"/>
      <c r="D30" s="139"/>
      <c r="E30" s="139"/>
      <c r="F30" s="1">
        <f>I4</f>
        <v>76343.04000000001</v>
      </c>
      <c r="G30" s="22"/>
      <c r="H30" s="5" t="s">
        <v>32</v>
      </c>
      <c r="I30" s="14" t="s">
        <v>33</v>
      </c>
      <c r="J30" s="14" t="s">
        <v>34</v>
      </c>
    </row>
    <row r="31" spans="1:10" ht="15.75" customHeight="1">
      <c r="A31" s="23">
        <v>2</v>
      </c>
      <c r="B31" s="141" t="s">
        <v>50</v>
      </c>
      <c r="C31" s="141"/>
      <c r="D31" s="141"/>
      <c r="E31" s="141"/>
      <c r="F31" s="2">
        <f>D14</f>
        <v>6202.8</v>
      </c>
      <c r="G31" s="22"/>
      <c r="I31" s="14">
        <v>2337</v>
      </c>
      <c r="J31" s="14"/>
    </row>
    <row r="32" spans="1:10" ht="15.75" customHeight="1">
      <c r="A32" s="23">
        <v>3</v>
      </c>
      <c r="B32" s="141" t="s">
        <v>35</v>
      </c>
      <c r="C32" s="141"/>
      <c r="D32" s="141"/>
      <c r="E32" s="141"/>
      <c r="F32" s="2">
        <f>I5</f>
        <v>41272.95599999999</v>
      </c>
      <c r="G32" s="49" t="s">
        <v>103</v>
      </c>
      <c r="H32" s="5">
        <f>1725*1.202</f>
        <v>2073.45</v>
      </c>
      <c r="I32" s="14">
        <f>I31*12</f>
        <v>28044</v>
      </c>
      <c r="J32" s="14"/>
    </row>
    <row r="33" spans="1:8" ht="15.75" customHeight="1">
      <c r="A33" s="23">
        <v>4</v>
      </c>
      <c r="B33" s="141" t="s">
        <v>12</v>
      </c>
      <c r="C33" s="141"/>
      <c r="D33" s="141"/>
      <c r="E33" s="141"/>
      <c r="F33" s="2">
        <f>F34+F35+F36</f>
        <v>137726</v>
      </c>
      <c r="G33" s="22"/>
      <c r="H33" s="5">
        <f>1725*1.202</f>
        <v>2073.45</v>
      </c>
    </row>
    <row r="34" spans="1:8" ht="15.75" customHeight="1">
      <c r="A34" s="23" t="s">
        <v>13</v>
      </c>
      <c r="B34" s="141" t="s">
        <v>36</v>
      </c>
      <c r="C34" s="141"/>
      <c r="D34" s="141"/>
      <c r="E34" s="141"/>
      <c r="F34" s="3">
        <f>F48+F49+F50+F52+F54+F55+F57+F58+F62+F64+F66+F68+F74+F77+F79+F81+F83+F84+F85+F86+F87+F89+F91+F92</f>
        <v>70611</v>
      </c>
      <c r="G34" s="10"/>
      <c r="H34" s="5">
        <f>1380*1.202</f>
        <v>1658.76</v>
      </c>
    </row>
    <row r="35" spans="1:7" ht="15.75" customHeight="1">
      <c r="A35" s="23" t="s">
        <v>13</v>
      </c>
      <c r="B35" s="141" t="s">
        <v>37</v>
      </c>
      <c r="C35" s="141"/>
      <c r="D35" s="141"/>
      <c r="E35" s="141"/>
      <c r="F35" s="3">
        <f>F51+F53+F56+F59+F60+F61+F63+F65+F67+F70+F71+F72+F73+F78+F80+F90</f>
        <v>55364</v>
      </c>
      <c r="G35" s="10"/>
    </row>
    <row r="36" spans="1:7" ht="15.75" customHeight="1">
      <c r="A36" s="23" t="s">
        <v>13</v>
      </c>
      <c r="B36" s="141" t="s">
        <v>38</v>
      </c>
      <c r="C36" s="141"/>
      <c r="D36" s="141"/>
      <c r="E36" s="141"/>
      <c r="F36" s="3">
        <f>F69+F75+F76+F82</f>
        <v>11751</v>
      </c>
      <c r="G36" s="10"/>
    </row>
    <row r="37" spans="1:10" ht="15.75" customHeight="1">
      <c r="A37" s="23">
        <v>5</v>
      </c>
      <c r="B37" s="128" t="s">
        <v>112</v>
      </c>
      <c r="C37" s="128"/>
      <c r="D37" s="128"/>
      <c r="E37" s="128"/>
      <c r="F37" s="3">
        <f>I39+I40+I41</f>
        <v>7200</v>
      </c>
      <c r="G37" s="10"/>
      <c r="H37" s="5" t="s">
        <v>106</v>
      </c>
      <c r="J37" s="54">
        <v>950</v>
      </c>
    </row>
    <row r="38" spans="1:7" ht="15.75" customHeight="1">
      <c r="A38" s="23">
        <v>6</v>
      </c>
      <c r="B38" s="128" t="s">
        <v>54</v>
      </c>
      <c r="C38" s="128"/>
      <c r="D38" s="128"/>
      <c r="E38" s="128"/>
      <c r="F38" s="3">
        <f>D15</f>
        <v>17834.5</v>
      </c>
      <c r="G38" s="10"/>
    </row>
    <row r="39" spans="1:9" s="26" customFormat="1" ht="15.75" customHeight="1">
      <c r="A39" s="23">
        <v>7</v>
      </c>
      <c r="B39" s="128" t="s">
        <v>59</v>
      </c>
      <c r="C39" s="128"/>
      <c r="D39" s="128"/>
      <c r="E39" s="128"/>
      <c r="F39" s="3">
        <f>D12+D13</f>
        <v>36978.72</v>
      </c>
      <c r="G39" s="7"/>
      <c r="H39" s="57" t="s">
        <v>111</v>
      </c>
      <c r="I39" s="57">
        <v>800</v>
      </c>
    </row>
    <row r="40" spans="1:9" ht="15.75" customHeight="1">
      <c r="A40" s="24"/>
      <c r="B40" s="195" t="s">
        <v>14</v>
      </c>
      <c r="C40" s="195"/>
      <c r="D40" s="195"/>
      <c r="E40" s="195"/>
      <c r="F40" s="25">
        <f>F30+F31+F32+F33+F39+F38+F37</f>
        <v>323558.016</v>
      </c>
      <c r="H40" s="14"/>
      <c r="I40" s="14">
        <v>1600</v>
      </c>
    </row>
    <row r="41" spans="8:10" ht="15.75" customHeight="1">
      <c r="H41" s="14"/>
      <c r="I41" s="14">
        <v>4800</v>
      </c>
      <c r="J41" s="65" t="s">
        <v>121</v>
      </c>
    </row>
    <row r="42" spans="1:6" ht="15.75" customHeight="1">
      <c r="A42" s="55" t="s">
        <v>117</v>
      </c>
      <c r="B42" s="55"/>
      <c r="C42" s="55"/>
      <c r="D42" s="55"/>
      <c r="E42" s="55"/>
      <c r="F42" s="3">
        <f>D7+D18-F40+F25</f>
        <v>57814.25399999996</v>
      </c>
    </row>
    <row r="43" spans="1:6" ht="15.75" customHeight="1">
      <c r="A43" s="55" t="s">
        <v>109</v>
      </c>
      <c r="B43" s="55"/>
      <c r="C43" s="55"/>
      <c r="D43" s="55"/>
      <c r="E43" s="55"/>
      <c r="F43" s="3">
        <f>F18</f>
        <v>73762.53999999996</v>
      </c>
    </row>
    <row r="44" spans="1:6" ht="15.75" customHeight="1">
      <c r="A44" s="56" t="s">
        <v>110</v>
      </c>
      <c r="B44" s="56"/>
      <c r="C44" s="56"/>
      <c r="D44" s="56"/>
      <c r="E44" s="56"/>
      <c r="F44" s="3">
        <f>F42-F43</f>
        <v>-15948.286000000007</v>
      </c>
    </row>
    <row r="47" spans="1:6" ht="15.75" customHeight="1">
      <c r="A47" s="27" t="s">
        <v>26</v>
      </c>
      <c r="B47" s="27" t="s">
        <v>17</v>
      </c>
      <c r="C47" s="173" t="s">
        <v>39</v>
      </c>
      <c r="D47" s="174"/>
      <c r="E47" s="175"/>
      <c r="F47" s="27" t="s">
        <v>40</v>
      </c>
    </row>
    <row r="48" spans="1:6" ht="30" customHeight="1">
      <c r="A48" s="50"/>
      <c r="B48" s="58">
        <v>42019</v>
      </c>
      <c r="C48" s="177" t="s">
        <v>94</v>
      </c>
      <c r="D48" s="178"/>
      <c r="E48" s="179"/>
      <c r="F48" s="52">
        <v>1030</v>
      </c>
    </row>
    <row r="49" spans="1:6" ht="30" customHeight="1">
      <c r="A49" s="50"/>
      <c r="B49" s="58">
        <v>42020</v>
      </c>
      <c r="C49" s="177" t="s">
        <v>93</v>
      </c>
      <c r="D49" s="178"/>
      <c r="E49" s="179"/>
      <c r="F49" s="52">
        <v>2494</v>
      </c>
    </row>
    <row r="50" spans="1:6" ht="30" customHeight="1">
      <c r="A50" s="50"/>
      <c r="B50" s="58">
        <v>42025</v>
      </c>
      <c r="C50" s="177" t="s">
        <v>92</v>
      </c>
      <c r="D50" s="178"/>
      <c r="E50" s="179"/>
      <c r="F50" s="52">
        <v>377</v>
      </c>
    </row>
    <row r="51" spans="1:6" ht="15.75">
      <c r="A51" s="50"/>
      <c r="B51" s="58">
        <v>42029</v>
      </c>
      <c r="C51" s="180" t="s">
        <v>95</v>
      </c>
      <c r="D51" s="181"/>
      <c r="E51" s="182"/>
      <c r="F51" s="52">
        <v>179</v>
      </c>
    </row>
    <row r="52" spans="1:6" ht="30" customHeight="1">
      <c r="A52" s="50"/>
      <c r="B52" s="58">
        <v>42030</v>
      </c>
      <c r="C52" s="177" t="s">
        <v>91</v>
      </c>
      <c r="D52" s="178"/>
      <c r="E52" s="179"/>
      <c r="F52" s="52">
        <v>3534</v>
      </c>
    </row>
    <row r="53" spans="1:6" ht="15.75">
      <c r="A53" s="50"/>
      <c r="B53" s="58">
        <v>42033</v>
      </c>
      <c r="C53" s="180" t="s">
        <v>116</v>
      </c>
      <c r="D53" s="181"/>
      <c r="E53" s="182"/>
      <c r="F53" s="52">
        <v>5109</v>
      </c>
    </row>
    <row r="54" spans="1:6" ht="30" customHeight="1">
      <c r="A54" s="50"/>
      <c r="B54" s="58">
        <v>42033</v>
      </c>
      <c r="C54" s="177" t="s">
        <v>90</v>
      </c>
      <c r="D54" s="178"/>
      <c r="E54" s="179"/>
      <c r="F54" s="52">
        <v>2846</v>
      </c>
    </row>
    <row r="55" spans="1:6" ht="30" customHeight="1">
      <c r="A55" s="50"/>
      <c r="B55" s="51">
        <v>42037</v>
      </c>
      <c r="C55" s="183" t="s">
        <v>93</v>
      </c>
      <c r="D55" s="184"/>
      <c r="E55" s="185"/>
      <c r="F55" s="59">
        <v>6753</v>
      </c>
    </row>
    <row r="56" spans="1:6" ht="15.75">
      <c r="A56" s="50"/>
      <c r="B56" s="51">
        <v>42041</v>
      </c>
      <c r="C56" s="192" t="s">
        <v>97</v>
      </c>
      <c r="D56" s="193"/>
      <c r="E56" s="194"/>
      <c r="F56" s="59">
        <v>906</v>
      </c>
    </row>
    <row r="57" spans="1:6" ht="30" customHeight="1">
      <c r="A57" s="50"/>
      <c r="B57" s="51">
        <v>42052</v>
      </c>
      <c r="C57" s="183" t="s">
        <v>93</v>
      </c>
      <c r="D57" s="184"/>
      <c r="E57" s="185"/>
      <c r="F57" s="59">
        <v>9867</v>
      </c>
    </row>
    <row r="58" spans="1:6" ht="30" customHeight="1">
      <c r="A58" s="50"/>
      <c r="B58" s="51">
        <v>42055</v>
      </c>
      <c r="C58" s="183" t="s">
        <v>96</v>
      </c>
      <c r="D58" s="184"/>
      <c r="E58" s="185"/>
      <c r="F58" s="59">
        <v>654</v>
      </c>
    </row>
    <row r="59" spans="1:6" ht="15.75">
      <c r="A59" s="50"/>
      <c r="B59" s="51">
        <v>42059</v>
      </c>
      <c r="C59" s="192" t="s">
        <v>115</v>
      </c>
      <c r="D59" s="193"/>
      <c r="E59" s="194"/>
      <c r="F59" s="59">
        <v>1167</v>
      </c>
    </row>
    <row r="60" spans="1:6" ht="15.75">
      <c r="A60" s="50"/>
      <c r="B60" s="51">
        <v>42060</v>
      </c>
      <c r="C60" s="192" t="s">
        <v>95</v>
      </c>
      <c r="D60" s="193"/>
      <c r="E60" s="194"/>
      <c r="F60" s="59">
        <v>179</v>
      </c>
    </row>
    <row r="61" spans="1:6" ht="15.75">
      <c r="A61" s="50"/>
      <c r="B61" s="51">
        <v>42067</v>
      </c>
      <c r="C61" s="192" t="s">
        <v>115</v>
      </c>
      <c r="D61" s="193"/>
      <c r="E61" s="194"/>
      <c r="F61" s="60">
        <v>4056</v>
      </c>
    </row>
    <row r="62" spans="1:6" ht="30" customHeight="1">
      <c r="A62" s="50"/>
      <c r="B62" s="51">
        <v>42080</v>
      </c>
      <c r="C62" s="183" t="s">
        <v>98</v>
      </c>
      <c r="D62" s="184"/>
      <c r="E62" s="185"/>
      <c r="F62" s="60">
        <v>2413</v>
      </c>
    </row>
    <row r="63" spans="1:6" ht="15.75">
      <c r="A63" s="50"/>
      <c r="B63" s="51">
        <v>42082</v>
      </c>
      <c r="C63" s="192" t="s">
        <v>99</v>
      </c>
      <c r="D63" s="193"/>
      <c r="E63" s="194"/>
      <c r="F63" s="60">
        <v>984</v>
      </c>
    </row>
    <row r="64" spans="1:6" ht="30" customHeight="1">
      <c r="A64" s="50"/>
      <c r="B64" s="51">
        <v>42088</v>
      </c>
      <c r="C64" s="183" t="s">
        <v>98</v>
      </c>
      <c r="D64" s="184"/>
      <c r="E64" s="185"/>
      <c r="F64" s="60">
        <v>2672</v>
      </c>
    </row>
    <row r="65" spans="1:6" ht="15.75">
      <c r="A65" s="50"/>
      <c r="B65" s="51">
        <v>42090</v>
      </c>
      <c r="C65" s="192" t="s">
        <v>113</v>
      </c>
      <c r="D65" s="193"/>
      <c r="E65" s="194"/>
      <c r="F65" s="60">
        <v>933</v>
      </c>
    </row>
    <row r="66" spans="1:6" ht="30" customHeight="1">
      <c r="A66" s="50"/>
      <c r="B66" s="51">
        <v>42121</v>
      </c>
      <c r="C66" s="183" t="s">
        <v>100</v>
      </c>
      <c r="D66" s="184"/>
      <c r="E66" s="185"/>
      <c r="F66" s="60">
        <v>377</v>
      </c>
    </row>
    <row r="67" spans="1:6" ht="15.75">
      <c r="A67" s="50"/>
      <c r="B67" s="51">
        <v>42133</v>
      </c>
      <c r="C67" s="180" t="s">
        <v>99</v>
      </c>
      <c r="D67" s="181"/>
      <c r="E67" s="182"/>
      <c r="F67" s="60">
        <v>492</v>
      </c>
    </row>
    <row r="68" spans="1:6" ht="30" customHeight="1">
      <c r="A68" s="50"/>
      <c r="B68" s="51">
        <v>42142</v>
      </c>
      <c r="C68" s="177" t="s">
        <v>96</v>
      </c>
      <c r="D68" s="178"/>
      <c r="E68" s="179"/>
      <c r="F68" s="60">
        <v>654</v>
      </c>
    </row>
    <row r="69" spans="1:6" ht="30" customHeight="1">
      <c r="A69" s="50"/>
      <c r="B69" s="51">
        <v>42159</v>
      </c>
      <c r="C69" s="199" t="s">
        <v>107</v>
      </c>
      <c r="D69" s="200"/>
      <c r="E69" s="201"/>
      <c r="F69" s="60">
        <f>1220+680</f>
        <v>1900</v>
      </c>
    </row>
    <row r="70" spans="1:6" ht="15.75">
      <c r="A70" s="50"/>
      <c r="B70" s="51">
        <v>42178</v>
      </c>
      <c r="C70" s="186" t="s">
        <v>108</v>
      </c>
      <c r="D70" s="187"/>
      <c r="E70" s="188"/>
      <c r="F70" s="61">
        <v>13000</v>
      </c>
    </row>
    <row r="71" spans="1:6" ht="15.75">
      <c r="A71" s="50"/>
      <c r="B71" s="51" t="s">
        <v>122</v>
      </c>
      <c r="C71" s="62" t="s">
        <v>123</v>
      </c>
      <c r="D71" s="63"/>
      <c r="E71" s="64"/>
      <c r="F71" s="61">
        <f>950*12</f>
        <v>11400</v>
      </c>
    </row>
    <row r="72" spans="1:6" ht="15.75">
      <c r="A72" s="50"/>
      <c r="B72" s="51"/>
      <c r="C72" s="62" t="s">
        <v>124</v>
      </c>
      <c r="D72" s="63"/>
      <c r="E72" s="64"/>
      <c r="F72" s="61">
        <v>3000</v>
      </c>
    </row>
    <row r="73" spans="1:6" ht="15.75">
      <c r="A73" s="50"/>
      <c r="B73" s="51">
        <v>42179</v>
      </c>
      <c r="C73" s="186" t="s">
        <v>99</v>
      </c>
      <c r="D73" s="187"/>
      <c r="E73" s="188"/>
      <c r="F73" s="61">
        <v>492</v>
      </c>
    </row>
    <row r="74" spans="1:6" ht="15.75">
      <c r="A74" s="50"/>
      <c r="B74" s="51">
        <v>42216</v>
      </c>
      <c r="C74" s="177" t="s">
        <v>101</v>
      </c>
      <c r="D74" s="178"/>
      <c r="E74" s="179"/>
      <c r="F74" s="52">
        <v>784</v>
      </c>
    </row>
    <row r="75" spans="1:6" ht="15.75">
      <c r="A75" s="50"/>
      <c r="B75" s="51">
        <v>42234</v>
      </c>
      <c r="C75" s="189" t="s">
        <v>102</v>
      </c>
      <c r="D75" s="190"/>
      <c r="E75" s="191"/>
      <c r="F75" s="60">
        <v>4941</v>
      </c>
    </row>
    <row r="76" spans="1:6" s="53" customFormat="1" ht="15">
      <c r="A76" s="50"/>
      <c r="B76" s="51">
        <v>42236</v>
      </c>
      <c r="C76" s="189" t="s">
        <v>102</v>
      </c>
      <c r="D76" s="190"/>
      <c r="E76" s="191"/>
      <c r="F76" s="60">
        <v>3021</v>
      </c>
    </row>
    <row r="77" spans="1:6" s="53" customFormat="1" ht="30" customHeight="1">
      <c r="A77" s="50"/>
      <c r="B77" s="51">
        <v>42254</v>
      </c>
      <c r="C77" s="183" t="s">
        <v>98</v>
      </c>
      <c r="D77" s="184"/>
      <c r="E77" s="185"/>
      <c r="F77" s="60">
        <v>13843</v>
      </c>
    </row>
    <row r="78" spans="1:6" ht="15.75">
      <c r="A78" s="50"/>
      <c r="B78" s="51">
        <v>42261</v>
      </c>
      <c r="C78" s="62" t="s">
        <v>125</v>
      </c>
      <c r="D78" s="63"/>
      <c r="E78" s="64"/>
      <c r="F78" s="61">
        <v>12508</v>
      </c>
    </row>
    <row r="79" spans="1:6" s="53" customFormat="1" ht="30" customHeight="1">
      <c r="A79" s="50"/>
      <c r="B79" s="51">
        <v>42268</v>
      </c>
      <c r="C79" s="183" t="s">
        <v>96</v>
      </c>
      <c r="D79" s="184"/>
      <c r="E79" s="185"/>
      <c r="F79" s="60">
        <v>654</v>
      </c>
    </row>
    <row r="80" spans="1:6" s="53" customFormat="1" ht="15">
      <c r="A80" s="50"/>
      <c r="B80" s="51">
        <v>42271</v>
      </c>
      <c r="C80" s="192" t="s">
        <v>114</v>
      </c>
      <c r="D80" s="193"/>
      <c r="E80" s="194"/>
      <c r="F80" s="60">
        <v>315</v>
      </c>
    </row>
    <row r="81" spans="1:6" s="53" customFormat="1" ht="30" customHeight="1">
      <c r="A81" s="50"/>
      <c r="B81" s="51">
        <v>42272</v>
      </c>
      <c r="C81" s="183" t="s">
        <v>96</v>
      </c>
      <c r="D81" s="184"/>
      <c r="E81" s="185"/>
      <c r="F81" s="60">
        <v>654</v>
      </c>
    </row>
    <row r="82" spans="1:6" s="53" customFormat="1" ht="15">
      <c r="A82" s="50"/>
      <c r="B82" s="51">
        <v>42282</v>
      </c>
      <c r="C82" s="196" t="s">
        <v>104</v>
      </c>
      <c r="D82" s="197"/>
      <c r="E82" s="198"/>
      <c r="F82" s="52">
        <v>1889</v>
      </c>
    </row>
    <row r="83" spans="1:6" s="53" customFormat="1" ht="15">
      <c r="A83" s="50"/>
      <c r="B83" s="51">
        <v>42286</v>
      </c>
      <c r="C83" s="177" t="s">
        <v>105</v>
      </c>
      <c r="D83" s="178"/>
      <c r="E83" s="179"/>
      <c r="F83" s="52">
        <v>1721</v>
      </c>
    </row>
    <row r="84" spans="1:6" s="53" customFormat="1" ht="30" customHeight="1">
      <c r="A84" s="50"/>
      <c r="B84" s="51">
        <v>42289</v>
      </c>
      <c r="C84" s="177" t="s">
        <v>98</v>
      </c>
      <c r="D84" s="178"/>
      <c r="E84" s="179"/>
      <c r="F84" s="52">
        <v>1436</v>
      </c>
    </row>
    <row r="85" spans="1:6" s="53" customFormat="1" ht="30" customHeight="1">
      <c r="A85" s="50"/>
      <c r="B85" s="51">
        <v>42296</v>
      </c>
      <c r="C85" s="177" t="s">
        <v>100</v>
      </c>
      <c r="D85" s="178"/>
      <c r="E85" s="179"/>
      <c r="F85" s="52">
        <v>377</v>
      </c>
    </row>
    <row r="86" spans="1:6" s="53" customFormat="1" ht="30" customHeight="1">
      <c r="A86" s="50"/>
      <c r="B86" s="51">
        <v>42300</v>
      </c>
      <c r="C86" s="177" t="s">
        <v>100</v>
      </c>
      <c r="D86" s="178"/>
      <c r="E86" s="179"/>
      <c r="F86" s="52">
        <v>654</v>
      </c>
    </row>
    <row r="87" spans="1:6" s="53" customFormat="1" ht="30" customHeight="1">
      <c r="A87" s="50"/>
      <c r="B87" s="51">
        <v>42303</v>
      </c>
      <c r="C87" s="177" t="s">
        <v>93</v>
      </c>
      <c r="D87" s="178"/>
      <c r="E87" s="179"/>
      <c r="F87" s="52">
        <v>931</v>
      </c>
    </row>
    <row r="88" spans="1:6" s="53" customFormat="1" ht="30" customHeight="1">
      <c r="A88" s="50"/>
      <c r="B88" s="51">
        <v>42304</v>
      </c>
      <c r="C88" s="177" t="s">
        <v>93</v>
      </c>
      <c r="D88" s="178"/>
      <c r="E88" s="179"/>
      <c r="F88" s="52">
        <v>12305</v>
      </c>
    </row>
    <row r="89" spans="1:6" s="53" customFormat="1" ht="15">
      <c r="A89" s="50"/>
      <c r="B89" s="51">
        <v>42325</v>
      </c>
      <c r="C89" s="177" t="s">
        <v>105</v>
      </c>
      <c r="D89" s="178"/>
      <c r="E89" s="179"/>
      <c r="F89" s="52">
        <v>5816</v>
      </c>
    </row>
    <row r="90" spans="1:6" s="53" customFormat="1" ht="15">
      <c r="A90" s="50"/>
      <c r="B90" s="51">
        <v>42347</v>
      </c>
      <c r="C90" s="180" t="s">
        <v>113</v>
      </c>
      <c r="D90" s="181"/>
      <c r="E90" s="182"/>
      <c r="F90" s="52">
        <v>644</v>
      </c>
    </row>
    <row r="91" spans="1:6" s="53" customFormat="1" ht="15">
      <c r="A91" s="50"/>
      <c r="B91" s="51">
        <v>42356</v>
      </c>
      <c r="C91" s="177" t="s">
        <v>105</v>
      </c>
      <c r="D91" s="178"/>
      <c r="E91" s="179"/>
      <c r="F91" s="52">
        <v>7447</v>
      </c>
    </row>
    <row r="92" spans="1:6" s="53" customFormat="1" ht="15">
      <c r="A92" s="50"/>
      <c r="B92" s="51">
        <v>42359</v>
      </c>
      <c r="C92" s="177" t="s">
        <v>105</v>
      </c>
      <c r="D92" s="178"/>
      <c r="E92" s="179"/>
      <c r="F92" s="52">
        <v>2623</v>
      </c>
    </row>
    <row r="93" spans="1:6" s="53" customFormat="1" ht="15.75" customHeight="1" hidden="1">
      <c r="A93" s="50"/>
      <c r="B93" s="51"/>
      <c r="C93" s="151"/>
      <c r="D93" s="152"/>
      <c r="E93" s="153"/>
      <c r="F93" s="52"/>
    </row>
    <row r="94" spans="1:6" s="53" customFormat="1" ht="15.75" customHeight="1" hidden="1">
      <c r="A94" s="50"/>
      <c r="B94" s="51"/>
      <c r="C94" s="151"/>
      <c r="D94" s="152"/>
      <c r="E94" s="153"/>
      <c r="F94" s="52"/>
    </row>
    <row r="95" spans="1:6" s="53" customFormat="1" ht="15.75" customHeight="1" hidden="1">
      <c r="A95" s="50"/>
      <c r="B95" s="51"/>
      <c r="C95" s="151"/>
      <c r="D95" s="152"/>
      <c r="E95" s="153"/>
      <c r="F95" s="52"/>
    </row>
    <row r="96" spans="1:6" s="26" customFormat="1" ht="15.75" customHeight="1" hidden="1">
      <c r="A96" s="50"/>
      <c r="B96" s="51"/>
      <c r="C96" s="151"/>
      <c r="D96" s="152"/>
      <c r="E96" s="153"/>
      <c r="F96" s="52"/>
    </row>
    <row r="97" spans="1:6" ht="15.75" customHeight="1">
      <c r="A97" s="133" t="s">
        <v>41</v>
      </c>
      <c r="B97" s="133"/>
      <c r="C97" s="133"/>
      <c r="D97" s="133"/>
      <c r="E97" s="133"/>
      <c r="F97" s="28">
        <f>SUM(F48:F96)</f>
        <v>150031</v>
      </c>
    </row>
  </sheetData>
  <sheetProtection selectLockedCells="1" selectUnlockedCells="1"/>
  <mergeCells count="67">
    <mergeCell ref="B25:E25"/>
    <mergeCell ref="C83:E83"/>
    <mergeCell ref="C84:E84"/>
    <mergeCell ref="C93:E93"/>
    <mergeCell ref="C94:E94"/>
    <mergeCell ref="C79:E79"/>
    <mergeCell ref="C76:E76"/>
    <mergeCell ref="C89:E89"/>
    <mergeCell ref="C91:E91"/>
    <mergeCell ref="C92:E92"/>
    <mergeCell ref="C82:E82"/>
    <mergeCell ref="C65:E65"/>
    <mergeCell ref="C70:E70"/>
    <mergeCell ref="C69:E69"/>
    <mergeCell ref="C81:E81"/>
    <mergeCell ref="C67:E67"/>
    <mergeCell ref="C77:E77"/>
    <mergeCell ref="C88:E88"/>
    <mergeCell ref="C60:E60"/>
    <mergeCell ref="C62:E62"/>
    <mergeCell ref="C59:E59"/>
    <mergeCell ref="C54:E54"/>
    <mergeCell ref="C61:E61"/>
    <mergeCell ref="C57:E57"/>
    <mergeCell ref="C55:E55"/>
    <mergeCell ref="C58:E58"/>
    <mergeCell ref="C86:E86"/>
    <mergeCell ref="C50:E50"/>
    <mergeCell ref="B38:E38"/>
    <mergeCell ref="C48:E48"/>
    <mergeCell ref="B40:E40"/>
    <mergeCell ref="C74:E74"/>
    <mergeCell ref="C95:E95"/>
    <mergeCell ref="C53:E53"/>
    <mergeCell ref="C63:E63"/>
    <mergeCell ref="C64:E64"/>
    <mergeCell ref="C56:E56"/>
    <mergeCell ref="C96:E96"/>
    <mergeCell ref="A97:E97"/>
    <mergeCell ref="C68:E68"/>
    <mergeCell ref="C66:E66"/>
    <mergeCell ref="C73:E73"/>
    <mergeCell ref="C75:E75"/>
    <mergeCell ref="C90:E90"/>
    <mergeCell ref="C87:E87"/>
    <mergeCell ref="C80:E80"/>
    <mergeCell ref="C85:E85"/>
    <mergeCell ref="C52:E52"/>
    <mergeCell ref="B32:E32"/>
    <mergeCell ref="C47:E47"/>
    <mergeCell ref="C51:E51"/>
    <mergeCell ref="C49:E49"/>
    <mergeCell ref="B37:E37"/>
    <mergeCell ref="B34:E34"/>
    <mergeCell ref="B35:E35"/>
    <mergeCell ref="B36:E36"/>
    <mergeCell ref="B39:E39"/>
    <mergeCell ref="B30:E30"/>
    <mergeCell ref="B31:E31"/>
    <mergeCell ref="B33:E33"/>
    <mergeCell ref="A1:F1"/>
    <mergeCell ref="A2:F2"/>
    <mergeCell ref="A27:F27"/>
    <mergeCell ref="B29:E29"/>
    <mergeCell ref="A21:F21"/>
    <mergeCell ref="B23:E23"/>
    <mergeCell ref="B24:E24"/>
  </mergeCells>
  <printOptions horizontalCentered="1" verticalCentered="1"/>
  <pageMargins left="0.7480314960629921" right="0.7480314960629921" top="0.1968503937007874" bottom="0.1968503937007874" header="0" footer="0"/>
  <pageSetup horizontalDpi="300" verticalDpi="300" orientation="portrait" paperSize="9" r:id="rId1"/>
  <rowBreaks count="1" manualBreakCount="1">
    <brk id="4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37">
      <selection activeCell="J17" sqref="J17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208" t="s">
        <v>47</v>
      </c>
      <c r="B1" s="208"/>
      <c r="C1" s="208"/>
      <c r="D1" s="208"/>
      <c r="E1" s="208"/>
    </row>
    <row r="2" spans="1:5" ht="18.75">
      <c r="A2" s="208" t="s">
        <v>62</v>
      </c>
      <c r="B2" s="208"/>
      <c r="C2" s="208"/>
      <c r="D2" s="208"/>
      <c r="E2" s="208"/>
    </row>
    <row r="3" ht="18.75">
      <c r="A3" s="31"/>
    </row>
    <row r="4" ht="18.75">
      <c r="A4" s="31" t="s">
        <v>63</v>
      </c>
    </row>
    <row r="5" ht="18.75">
      <c r="A5" s="31" t="s">
        <v>64</v>
      </c>
    </row>
    <row r="6" ht="18.75">
      <c r="A6" s="31" t="s">
        <v>65</v>
      </c>
    </row>
    <row r="7" ht="18.75">
      <c r="A7" s="31" t="s">
        <v>66</v>
      </c>
    </row>
    <row r="8" ht="50.25" customHeight="1">
      <c r="A8" s="38"/>
    </row>
    <row r="9" ht="16.5" thickBot="1">
      <c r="A9" s="32" t="s">
        <v>67</v>
      </c>
    </row>
    <row r="10" spans="1:5" ht="38.25" thickBot="1">
      <c r="A10" s="33"/>
      <c r="B10" s="34" t="s">
        <v>48</v>
      </c>
      <c r="C10" s="34" t="s">
        <v>0</v>
      </c>
      <c r="D10" s="34" t="s">
        <v>1</v>
      </c>
      <c r="E10" s="34" t="s">
        <v>23</v>
      </c>
    </row>
    <row r="11" spans="1:5" ht="12.75">
      <c r="A11" s="204" t="s">
        <v>2</v>
      </c>
      <c r="B11" s="202">
        <v>43596.79</v>
      </c>
      <c r="C11" s="202">
        <v>231504.56</v>
      </c>
      <c r="D11" s="202">
        <v>240110.31</v>
      </c>
      <c r="E11" s="202">
        <v>34991.04</v>
      </c>
    </row>
    <row r="12" spans="1:5" ht="19.5" customHeight="1" thickBot="1">
      <c r="A12" s="205"/>
      <c r="B12" s="203"/>
      <c r="C12" s="203"/>
      <c r="D12" s="203"/>
      <c r="E12" s="203"/>
    </row>
    <row r="13" spans="1:5" ht="12.75">
      <c r="A13" s="204" t="s">
        <v>3</v>
      </c>
      <c r="B13" s="202">
        <v>4777.38</v>
      </c>
      <c r="C13" s="206">
        <v>24811.56</v>
      </c>
      <c r="D13" s="202">
        <v>25858.61</v>
      </c>
      <c r="E13" s="202">
        <v>3730.33</v>
      </c>
    </row>
    <row r="14" spans="1:5" ht="13.5" thickBot="1">
      <c r="A14" s="205"/>
      <c r="B14" s="203"/>
      <c r="C14" s="207"/>
      <c r="D14" s="203"/>
      <c r="E14" s="203"/>
    </row>
    <row r="15" spans="1:5" ht="38.25" thickBot="1">
      <c r="A15" s="35" t="s">
        <v>49</v>
      </c>
      <c r="B15" s="36">
        <v>2929.44</v>
      </c>
      <c r="C15" s="36">
        <v>12167.16</v>
      </c>
      <c r="D15" s="36">
        <v>13320.24</v>
      </c>
      <c r="E15" s="36">
        <v>1776.36</v>
      </c>
    </row>
    <row r="16" spans="1:5" ht="38.25" thickBot="1">
      <c r="A16" s="35" t="s">
        <v>68</v>
      </c>
      <c r="B16" s="36">
        <v>1194.17</v>
      </c>
      <c r="C16" s="36">
        <v>6202.8</v>
      </c>
      <c r="D16" s="36">
        <v>6464.46</v>
      </c>
      <c r="E16" s="36">
        <v>932.51</v>
      </c>
    </row>
    <row r="17" spans="1:5" ht="38.25" thickBot="1">
      <c r="A17" s="35" t="s">
        <v>54</v>
      </c>
      <c r="B17" s="36">
        <v>3262.88</v>
      </c>
      <c r="C17" s="36">
        <v>14610.89</v>
      </c>
      <c r="D17" s="36">
        <v>15291.83</v>
      </c>
      <c r="E17" s="36">
        <v>2581.94</v>
      </c>
    </row>
    <row r="18" spans="1:5" ht="19.5" thickBot="1">
      <c r="A18" s="35" t="s">
        <v>69</v>
      </c>
      <c r="B18" s="36">
        <v>4777.17</v>
      </c>
      <c r="C18" s="36">
        <v>0</v>
      </c>
      <c r="D18" s="36">
        <v>4022.88</v>
      </c>
      <c r="E18" s="36">
        <v>754.29</v>
      </c>
    </row>
    <row r="19" spans="1:5" ht="38.25" thickBot="1">
      <c r="A19" s="35" t="s">
        <v>70</v>
      </c>
      <c r="B19" s="36">
        <v>2672.24</v>
      </c>
      <c r="C19" s="36">
        <v>17046.96</v>
      </c>
      <c r="D19" s="36">
        <v>15826</v>
      </c>
      <c r="E19" s="36">
        <v>3893.2</v>
      </c>
    </row>
    <row r="20" spans="1:5" ht="19.5" thickBot="1">
      <c r="A20" s="35" t="s">
        <v>4</v>
      </c>
      <c r="B20" s="37">
        <v>63210.07</v>
      </c>
      <c r="C20" s="37">
        <v>306343.93</v>
      </c>
      <c r="D20" s="37">
        <v>320894.33</v>
      </c>
      <c r="E20" s="37">
        <v>48659.67</v>
      </c>
    </row>
    <row r="21" ht="19.5" thickBot="1">
      <c r="A21" s="38" t="s">
        <v>5</v>
      </c>
    </row>
    <row r="22" spans="1:3" ht="38.25" thickBot="1">
      <c r="A22" s="39" t="s">
        <v>51</v>
      </c>
      <c r="B22" s="34" t="s">
        <v>6</v>
      </c>
      <c r="C22" s="34" t="s">
        <v>18</v>
      </c>
    </row>
    <row r="23" spans="1:3" ht="19.5" thickBot="1">
      <c r="A23" s="40" t="s">
        <v>7</v>
      </c>
      <c r="B23" s="41" t="s">
        <v>3</v>
      </c>
      <c r="C23" s="36">
        <v>36978.72</v>
      </c>
    </row>
    <row r="24" spans="1:3" ht="38.25" thickBot="1">
      <c r="A24" s="40" t="s">
        <v>9</v>
      </c>
      <c r="B24" s="41" t="s">
        <v>68</v>
      </c>
      <c r="C24" s="36">
        <v>6202.8</v>
      </c>
    </row>
    <row r="25" spans="1:3" ht="38.25" thickBot="1">
      <c r="A25" s="40" t="s">
        <v>10</v>
      </c>
      <c r="B25" s="41" t="s">
        <v>54</v>
      </c>
      <c r="C25" s="36">
        <v>14610.89</v>
      </c>
    </row>
    <row r="26" spans="1:3" ht="19.5" thickBot="1">
      <c r="A26" s="40" t="s">
        <v>11</v>
      </c>
      <c r="B26" s="41" t="s">
        <v>8</v>
      </c>
      <c r="C26" s="36">
        <v>76343.04</v>
      </c>
    </row>
    <row r="27" spans="1:3" ht="19.5" thickBot="1">
      <c r="A27" s="40" t="s">
        <v>56</v>
      </c>
      <c r="B27" s="41" t="s">
        <v>71</v>
      </c>
      <c r="C27" s="36">
        <v>3882.24</v>
      </c>
    </row>
    <row r="28" spans="1:3" ht="19.5" thickBot="1">
      <c r="A28" s="40" t="s">
        <v>57</v>
      </c>
      <c r="B28" s="41" t="s">
        <v>55</v>
      </c>
      <c r="C28" s="36">
        <v>14314.32</v>
      </c>
    </row>
    <row r="29" spans="1:3" ht="19.5" thickBot="1">
      <c r="A29" s="40" t="s">
        <v>58</v>
      </c>
      <c r="B29" s="41" t="s">
        <v>69</v>
      </c>
      <c r="C29" s="36">
        <v>0</v>
      </c>
    </row>
    <row r="30" spans="1:3" ht="38.25" thickBot="1">
      <c r="A30" s="40" t="s">
        <v>72</v>
      </c>
      <c r="B30" s="41" t="s">
        <v>12</v>
      </c>
      <c r="C30" s="36">
        <v>114783.86</v>
      </c>
    </row>
    <row r="31" spans="1:3" ht="19.5" thickBot="1">
      <c r="A31" s="40" t="s">
        <v>13</v>
      </c>
      <c r="B31" s="42" t="s">
        <v>73</v>
      </c>
      <c r="C31" s="36">
        <v>2148</v>
      </c>
    </row>
    <row r="32" spans="1:3" ht="94.5" thickBot="1">
      <c r="A32" s="40" t="s">
        <v>13</v>
      </c>
      <c r="B32" s="41" t="s">
        <v>74</v>
      </c>
      <c r="C32" s="36">
        <v>2625</v>
      </c>
    </row>
    <row r="33" spans="1:3" ht="38.25" thickBot="1">
      <c r="A33" s="40" t="s">
        <v>13</v>
      </c>
      <c r="B33" s="42" t="s">
        <v>75</v>
      </c>
      <c r="C33" s="36">
        <v>33764</v>
      </c>
    </row>
    <row r="34" spans="1:3" ht="38.25" thickBot="1">
      <c r="A34" s="40" t="s">
        <v>13</v>
      </c>
      <c r="B34" s="42" t="s">
        <v>76</v>
      </c>
      <c r="C34" s="36">
        <v>12085</v>
      </c>
    </row>
    <row r="35" spans="1:3" ht="57" thickBot="1">
      <c r="A35" s="40" t="s">
        <v>13</v>
      </c>
      <c r="B35" s="42" t="s">
        <v>77</v>
      </c>
      <c r="C35" s="36">
        <v>19554</v>
      </c>
    </row>
    <row r="36" spans="1:3" ht="57" thickBot="1">
      <c r="A36" s="40" t="s">
        <v>13</v>
      </c>
      <c r="B36" s="42" t="s">
        <v>78</v>
      </c>
      <c r="C36" s="36">
        <v>11400</v>
      </c>
    </row>
    <row r="37" spans="1:3" ht="19.5" thickBot="1">
      <c r="A37" s="40" t="s">
        <v>13</v>
      </c>
      <c r="B37" s="42" t="s">
        <v>79</v>
      </c>
      <c r="C37" s="36">
        <v>457</v>
      </c>
    </row>
    <row r="38" spans="1:3" ht="19.5" thickBot="1">
      <c r="A38" s="40" t="s">
        <v>13</v>
      </c>
      <c r="B38" s="42" t="s">
        <v>80</v>
      </c>
      <c r="C38" s="36">
        <v>640</v>
      </c>
    </row>
    <row r="39" spans="1:3" ht="38.25" thickBot="1">
      <c r="A39" s="40" t="s">
        <v>13</v>
      </c>
      <c r="B39" s="42" t="s">
        <v>81</v>
      </c>
      <c r="C39" s="36">
        <v>1205</v>
      </c>
    </row>
    <row r="40" spans="1:3" ht="57" thickBot="1">
      <c r="A40" s="40" t="s">
        <v>13</v>
      </c>
      <c r="B40" s="42" t="s">
        <v>82</v>
      </c>
      <c r="C40" s="36">
        <v>3384</v>
      </c>
    </row>
    <row r="41" spans="1:3" ht="38.25" thickBot="1">
      <c r="A41" s="40" t="s">
        <v>13</v>
      </c>
      <c r="B41" s="42" t="s">
        <v>83</v>
      </c>
      <c r="C41" s="36">
        <v>8939</v>
      </c>
    </row>
    <row r="42" spans="1:3" ht="38.25" thickBot="1">
      <c r="A42" s="40" t="s">
        <v>13</v>
      </c>
      <c r="B42" s="42" t="s">
        <v>84</v>
      </c>
      <c r="C42" s="36">
        <v>3800</v>
      </c>
    </row>
    <row r="43" spans="1:3" ht="38.25" thickBot="1">
      <c r="A43" s="40" t="s">
        <v>13</v>
      </c>
      <c r="B43" s="42" t="s">
        <v>85</v>
      </c>
      <c r="C43" s="36">
        <v>14782.86</v>
      </c>
    </row>
    <row r="44" spans="1:3" ht="38.25" thickBot="1">
      <c r="A44" s="35"/>
      <c r="B44" s="43" t="s">
        <v>52</v>
      </c>
      <c r="C44" s="37">
        <v>267115.87</v>
      </c>
    </row>
    <row r="45" ht="15.75" thickBot="1">
      <c r="A45" s="44"/>
    </row>
    <row r="46" spans="1:2" ht="57" thickBot="1">
      <c r="A46" s="48" t="s">
        <v>61</v>
      </c>
      <c r="B46" s="34">
        <v>68804.73</v>
      </c>
    </row>
    <row r="47" spans="1:2" ht="57" thickBot="1">
      <c r="A47" s="35" t="s">
        <v>15</v>
      </c>
      <c r="B47" s="37">
        <v>48659.67</v>
      </c>
    </row>
    <row r="48" spans="1:2" ht="38.25" thickBot="1">
      <c r="A48" s="40" t="s">
        <v>16</v>
      </c>
      <c r="B48" s="36" t="s">
        <v>86</v>
      </c>
    </row>
    <row r="49" spans="1:2" ht="38.25" thickBot="1">
      <c r="A49" s="40" t="s">
        <v>53</v>
      </c>
      <c r="B49" s="36">
        <v>38884.24</v>
      </c>
    </row>
    <row r="50" ht="15">
      <c r="A50" s="44"/>
    </row>
    <row r="51" ht="15.75">
      <c r="A51" s="45" t="s">
        <v>87</v>
      </c>
    </row>
    <row r="52" ht="15.75">
      <c r="A52" s="45"/>
    </row>
  </sheetData>
  <sheetProtection/>
  <mergeCells count="12">
    <mergeCell ref="A1:E1"/>
    <mergeCell ref="A2:E2"/>
    <mergeCell ref="A11:A12"/>
    <mergeCell ref="B11:B12"/>
    <mergeCell ref="C11:C12"/>
    <mergeCell ref="D11:D12"/>
    <mergeCell ref="E11:E12"/>
    <mergeCell ref="A13:A14"/>
    <mergeCell ref="B13:B14"/>
    <mergeCell ref="C13:C14"/>
    <mergeCell ref="D13:D14"/>
    <mergeCell ref="E13:E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УКСГ</cp:lastModifiedBy>
  <cp:lastPrinted>2018-03-19T14:13:06Z</cp:lastPrinted>
  <dcterms:created xsi:type="dcterms:W3CDTF">2015-10-12T10:40:12Z</dcterms:created>
  <dcterms:modified xsi:type="dcterms:W3CDTF">2018-03-26T14:28:14Z</dcterms:modified>
  <cp:category/>
  <cp:version/>
  <cp:contentType/>
  <cp:contentStatus/>
</cp:coreProperties>
</file>