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2017" sheetId="1" r:id="rId1"/>
    <sheet name="2016" sheetId="2" r:id="rId2"/>
    <sheet name="2015 (2)" sheetId="3" r:id="rId3"/>
    <sheet name="2015" sheetId="4" r:id="rId4"/>
    <sheet name="2014 (2)" sheetId="5" r:id="rId5"/>
    <sheet name="2014" sheetId="6" r:id="rId6"/>
  </sheets>
  <definedNames>
    <definedName name="_xlnm.Print_Area" localSheetId="3">'2015'!$A$1:$F$50</definedName>
    <definedName name="_xlnm.Print_Area" localSheetId="2">'2015 (2)'!$A$1:$F$35</definedName>
    <definedName name="_xlnm.Print_Area" localSheetId="1">'2016'!$A$1:$F$67</definedName>
  </definedNames>
  <calcPr fullCalcOnLoad="1"/>
</workbook>
</file>

<file path=xl/sharedStrings.xml><?xml version="1.0" encoding="utf-8"?>
<sst xmlns="http://schemas.openxmlformats.org/spreadsheetml/2006/main" count="464" uniqueCount="155">
  <si>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</si>
  <si>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</si>
  <si>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</si>
  <si>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</si>
  <si>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</si>
  <si>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</si>
  <si>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</si>
  <si>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</si>
  <si>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</si>
  <si>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</si>
  <si>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</si>
  <si>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4.</t>
  </si>
  <si>
    <t>Содержание общего имущества, в т.ч.</t>
  </si>
  <si>
    <t>-</t>
  </si>
  <si>
    <t>Всего работ за период</t>
  </si>
  <si>
    <t>Задолженность населения на 31.12.2014г., в т.ч.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</si>
  <si>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</si>
  <si>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</si>
  <si>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</si>
  <si>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</si>
  <si>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</si>
  <si>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</si>
  <si>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руб. (прибыль)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</si>
  <si>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</si>
  <si>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</si>
  <si>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</si>
  <si>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</si>
  <si>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</si>
  <si>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</si>
  <si>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</si>
  <si>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</si>
  <si>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</si>
  <si>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</si>
  <si>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</si>
  <si>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</si>
  <si>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</si>
  <si>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</si>
  <si>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</si>
  <si>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</si>
  <si>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</si>
  <si>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</si>
  <si>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</si>
  <si>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</si>
  <si>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</si>
  <si>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</si>
  <si>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</si>
  <si>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Персонифицированный учет МКД (за 2014 год)</t>
  </si>
  <si>
    <t>Задолженность на 01.01.2014 г</t>
  </si>
  <si>
    <t>Складирование ТБО</t>
  </si>
  <si>
    <t>Обслуживание ВГО</t>
  </si>
  <si>
    <t>№ п/п</t>
  </si>
  <si>
    <t>Всего работ  за период</t>
  </si>
  <si>
    <t xml:space="preserve">     - за декабрь 2014 года</t>
  </si>
  <si>
    <t>Электроэнергия МОП</t>
  </si>
  <si>
    <t>Вывоз КГМ</t>
  </si>
  <si>
    <t>5.</t>
  </si>
  <si>
    <t>6.</t>
  </si>
  <si>
    <t>Вывоз и складирование ТБО</t>
  </si>
  <si>
    <t>двор</t>
  </si>
  <si>
    <t>Сальдо на 01.01.2015г (по начислениям) (+)</t>
  </si>
  <si>
    <t>Ул. Парковая аллея, д. 44 - 46</t>
  </si>
  <si>
    <t>Ул. Парковая аллея, д.44-46</t>
  </si>
  <si>
    <t>В управлении ООО «УК Старый Город» - с 01.08.2011 года</t>
  </si>
  <si>
    <t>Общая площадь квартир – 1870,6 м.кв.</t>
  </si>
  <si>
    <t>Нежилое помещение – 330,50 м.кв.</t>
  </si>
  <si>
    <t>Остаток на 01.01.2014 года –  80264,99 (+)</t>
  </si>
  <si>
    <t>Обслуживание ВДГО</t>
  </si>
  <si>
    <t>Нежилое помещение</t>
  </si>
  <si>
    <r>
      <t xml:space="preserve">Нежилое помещение </t>
    </r>
    <r>
      <rPr>
        <b/>
        <sz val="12"/>
        <rFont val="Times New Roman"/>
        <family val="1"/>
      </rPr>
      <t>ВДГО</t>
    </r>
  </si>
  <si>
    <t>Снятие показаний</t>
  </si>
  <si>
    <t>Ремонт групповых щитков</t>
  </si>
  <si>
    <t>Осмотр электрических сетей</t>
  </si>
  <si>
    <t>Осмотр системы, слив воды, смена вентилей и т.д.</t>
  </si>
  <si>
    <t>Очистка канализационной сети</t>
  </si>
  <si>
    <t>Прокладка трубопроводов</t>
  </si>
  <si>
    <t>Проверка системы отопления</t>
  </si>
  <si>
    <t>Датчик дверной(возмещение)</t>
  </si>
  <si>
    <t>Возмещение средств по заявлению</t>
  </si>
  <si>
    <t>Заделка трещин</t>
  </si>
  <si>
    <t>Уборка придомовой территории</t>
  </si>
  <si>
    <t>30188,36</t>
  </si>
  <si>
    <t>- за содержание жилья нежилого помещения</t>
  </si>
  <si>
    <t>Экономист ООО «УК Старый город»                                                                     Хромушина Т.В.</t>
  </si>
  <si>
    <t>В управлении ООО «УК Старый Город» -  с 01.08.2011 года</t>
  </si>
  <si>
    <t>снятие показаний приборов учета э/э</t>
  </si>
  <si>
    <t>осмотр э/сетей, ремонтные работы</t>
  </si>
  <si>
    <t>осмотр систем водоснабжения, водоотведения</t>
  </si>
  <si>
    <t>осмотр э/сетей</t>
  </si>
  <si>
    <t>+ окос</t>
  </si>
  <si>
    <t>частичный ремонт системы отопления</t>
  </si>
  <si>
    <t>осмотр системы водоснабжения, пломбировка счетчика</t>
  </si>
  <si>
    <t>ежемесячно</t>
  </si>
  <si>
    <t>Задолженность населения на 31.12.2015 г.</t>
  </si>
  <si>
    <t>Справочно: финансовый результат с учетом задолженности</t>
  </si>
  <si>
    <t>Санитарное содержание прилегающей территории, вывоз КГМ</t>
  </si>
  <si>
    <t>осмотр э/сетей, смена ламп</t>
  </si>
  <si>
    <t>ремонт электрощитков</t>
  </si>
  <si>
    <t>осмотр э/сетей, смена ламп, ремонтные работы</t>
  </si>
  <si>
    <t>смена выключателей</t>
  </si>
  <si>
    <t>Сальдо на 31.12.2015 г.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</si>
  <si>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</si>
  <si>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</si>
  <si>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</si>
  <si>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</si>
  <si>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</si>
  <si>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</si>
  <si>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</si>
  <si>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Общая площадь</t>
  </si>
  <si>
    <t>Установка радиаторов чугунных</t>
  </si>
  <si>
    <t>Проверка на прогрев отопительных приборов</t>
  </si>
  <si>
    <t>Аварийка</t>
  </si>
  <si>
    <t>Покос</t>
  </si>
  <si>
    <t>Осмотр чердачных и подвальных помещений</t>
  </si>
  <si>
    <t>Пломбировка счетчика</t>
  </si>
  <si>
    <t>Ремонт силового предохранительного шкафа</t>
  </si>
  <si>
    <t>Осмотр электрических сетей, ремонт выключателей</t>
  </si>
  <si>
    <t>Гидропневматическая промывка</t>
  </si>
  <si>
    <t>Аншлаг и номерной знак</t>
  </si>
  <si>
    <t>Сверление кирпичных стен</t>
  </si>
  <si>
    <t xml:space="preserve">Осмотр электрических сетей </t>
  </si>
  <si>
    <t xml:space="preserve">Проверка на прогрев отопительных приборов </t>
  </si>
  <si>
    <t>Аварийная служба</t>
  </si>
  <si>
    <t>31.09.2016</t>
  </si>
  <si>
    <t>+ покос</t>
  </si>
  <si>
    <t>Гидропневматическая промывка системы отопления</t>
  </si>
  <si>
    <t>7.</t>
  </si>
  <si>
    <t>8.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</si>
  <si>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</si>
  <si>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</si>
  <si>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</si>
  <si>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</si>
  <si>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</si>
  <si>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</si>
  <si>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</si>
  <si>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Ремонт групповых щитков, силового предохранительного шкафа</t>
  </si>
  <si>
    <t>Обследование электрических сетей.</t>
  </si>
  <si>
    <t>Обследование чердачных, подвальных и лест. клеток  на предмет утечки трубопроводов.</t>
  </si>
  <si>
    <t>Обследование чердачных, подвальных и лест. клеток  на предмет утечки трубопроводов. Проверка на прогрев отопительных приборов</t>
  </si>
  <si>
    <t>Наполнение водой системы отопления.  Смена вентилей, клапанов</t>
  </si>
  <si>
    <t>Обследование чердачных, подвальных и лест. клеток  на предмет утечки трубопроводов. Ремонт задвижек</t>
  </si>
  <si>
    <t>Разовый вывоз КГМ</t>
  </si>
  <si>
    <t>Стрижка кустов</t>
  </si>
  <si>
    <t>Аварийные работы. Засор канализации</t>
  </si>
  <si>
    <t>Техническое обслуживание УУТЭ</t>
  </si>
  <si>
    <t>Промывка и опресовка внутредомовой системы теплопотребления</t>
  </si>
  <si>
    <t>Замок навесной</t>
  </si>
  <si>
    <t>Хол.вода на соид</t>
  </si>
  <si>
    <t>Водоотведение на соид</t>
  </si>
  <si>
    <t>Электроэнергия на соид</t>
  </si>
  <si>
    <t>Обслуживание ИТП</t>
  </si>
  <si>
    <t>покос входит</t>
  </si>
  <si>
    <t>двор+кгм</t>
  </si>
  <si>
    <t>Санитарное содержание прилегающей территории, вывоз КГМ, стрижка кустов</t>
  </si>
  <si>
    <t xml:space="preserve"> изготовление ключа</t>
  </si>
  <si>
    <t>Замок навесной, изготовление ключа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</si>
</sst>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4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1" fillId="34" borderId="0" xfId="0" applyFont="1" applyFill="1" applyAlignment="1">
      <alignment vertical="center"/>
    </xf>
    <xf numFmtId="0" fontId="2" fillId="35" borderId="13" xfId="0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0" fontId="2" fillId="36" borderId="13" xfId="0" applyFont="1" applyFill="1" applyBorder="1" applyAlignment="1">
      <alignment horizontal="center" vertical="center"/>
    </xf>
    <xf numFmtId="0" fontId="1" fillId="36" borderId="0" xfId="0" applyFont="1" applyFill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14" fontId="2" fillId="37" borderId="13" xfId="0" applyNumberFormat="1" applyFont="1" applyFill="1" applyBorder="1" applyAlignment="1">
      <alignment horizontal="center" vertical="center"/>
    </xf>
    <xf numFmtId="4" fontId="2" fillId="37" borderId="13" xfId="0" applyNumberFormat="1" applyFont="1" applyFill="1" applyBorder="1" applyAlignment="1">
      <alignment horizontal="center" vertical="center"/>
    </xf>
    <xf numFmtId="14" fontId="2" fillId="35" borderId="13" xfId="0" applyNumberFormat="1" applyFont="1" applyFill="1" applyBorder="1" applyAlignment="1">
      <alignment horizontal="center" vertical="center"/>
    </xf>
    <xf numFmtId="2" fontId="2" fillId="35" borderId="13" xfId="0" applyNumberFormat="1" applyFont="1" applyFill="1" applyBorder="1" applyAlignment="1">
      <alignment horizontal="center" vertical="center"/>
    </xf>
    <xf numFmtId="14" fontId="2" fillId="3" borderId="13" xfId="0" applyNumberFormat="1" applyFont="1" applyFill="1" applyBorder="1" applyAlignment="1">
      <alignment horizontal="center" vertical="center"/>
    </xf>
    <xf numFmtId="4" fontId="2" fillId="3" borderId="13" xfId="0" applyNumberFormat="1" applyFont="1" applyFill="1" applyBorder="1" applyAlignment="1">
      <alignment horizontal="center" vertical="center"/>
    </xf>
    <xf numFmtId="14" fontId="2" fillId="36" borderId="13" xfId="0" applyNumberFormat="1" applyFont="1" applyFill="1" applyBorder="1" applyAlignment="1">
      <alignment horizontal="center" vertical="center"/>
    </xf>
    <xf numFmtId="4" fontId="2" fillId="36" borderId="13" xfId="0" applyNumberFormat="1" applyFont="1" applyFill="1" applyBorder="1" applyAlignment="1">
      <alignment horizontal="center" vertical="center"/>
    </xf>
    <xf numFmtId="14" fontId="2" fillId="2" borderId="13" xfId="0" applyNumberFormat="1" applyFont="1" applyFill="1" applyBorder="1" applyAlignment="1">
      <alignment horizontal="center" vertical="center"/>
    </xf>
    <xf numFmtId="4" fontId="2" fillId="2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12" borderId="13" xfId="0" applyFont="1" applyFill="1" applyBorder="1" applyAlignment="1">
      <alignment horizontal="center" vertical="center"/>
    </xf>
    <xf numFmtId="14" fontId="2" fillId="12" borderId="13" xfId="0" applyNumberFormat="1" applyFont="1" applyFill="1" applyBorder="1" applyAlignment="1">
      <alignment horizontal="center" vertical="center"/>
    </xf>
    <xf numFmtId="4" fontId="2" fillId="12" borderId="13" xfId="0" applyNumberFormat="1" applyFont="1" applyFill="1" applyBorder="1" applyAlignment="1">
      <alignment horizontal="center"/>
    </xf>
    <xf numFmtId="0" fontId="1" fillId="12" borderId="0" xfId="0" applyFont="1" applyFill="1" applyAlignment="1">
      <alignment vertical="center"/>
    </xf>
    <xf numFmtId="49" fontId="1" fillId="33" borderId="15" xfId="0" applyNumberFormat="1" applyFont="1" applyFill="1" applyBorder="1" applyAlignment="1">
      <alignment vertical="center"/>
    </xf>
    <xf numFmtId="0" fontId="2" fillId="38" borderId="13" xfId="0" applyFont="1" applyFill="1" applyBorder="1" applyAlignment="1">
      <alignment horizontal="center" vertical="center"/>
    </xf>
    <xf numFmtId="14" fontId="2" fillId="38" borderId="13" xfId="0" applyNumberFormat="1" applyFont="1" applyFill="1" applyBorder="1" applyAlignment="1">
      <alignment horizontal="center" vertical="center"/>
    </xf>
    <xf numFmtId="4" fontId="2" fillId="38" borderId="13" xfId="0" applyNumberFormat="1" applyFont="1" applyFill="1" applyBorder="1" applyAlignment="1">
      <alignment horizontal="center" vertical="center"/>
    </xf>
    <xf numFmtId="0" fontId="1" fillId="38" borderId="0" xfId="0" applyFont="1" applyFill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4" fontId="2" fillId="39" borderId="13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4" fontId="1" fillId="33" borderId="15" xfId="0" applyNumberFormat="1" applyFont="1" applyFill="1" applyBorder="1" applyAlignment="1">
      <alignment vertical="center"/>
    </xf>
    <xf numFmtId="4" fontId="2" fillId="35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2" fontId="1" fillId="33" borderId="0" xfId="0" applyNumberFormat="1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vertical="center"/>
    </xf>
    <xf numFmtId="0" fontId="1" fillId="33" borderId="23" xfId="0" applyFont="1" applyFill="1" applyBorder="1" applyAlignment="1">
      <alignment horizontal="center" vertical="center" wrapText="1"/>
    </xf>
    <xf numFmtId="4" fontId="1" fillId="33" borderId="24" xfId="0" applyNumberFormat="1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 wrapText="1"/>
    </xf>
    <xf numFmtId="4" fontId="1" fillId="33" borderId="26" xfId="0" applyNumberFormat="1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4" fontId="3" fillId="33" borderId="28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40" borderId="19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40" borderId="17" xfId="0" applyFont="1" applyFill="1" applyBorder="1" applyAlignment="1">
      <alignment horizontal="center" vertical="center" wrapText="1"/>
    </xf>
    <xf numFmtId="0" fontId="4" fillId="4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 vertical="top"/>
    </xf>
    <xf numFmtId="4" fontId="2" fillId="10" borderId="13" xfId="0" applyNumberFormat="1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/>
    </xf>
    <xf numFmtId="0" fontId="2" fillId="41" borderId="13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8" borderId="13" xfId="0" applyFont="1" applyFill="1" applyBorder="1" applyAlignment="1">
      <alignment horizontal="center" vertical="top" wrapText="1"/>
    </xf>
    <xf numFmtId="0" fontId="2" fillId="10" borderId="13" xfId="0" applyFont="1" applyFill="1" applyBorder="1" applyAlignment="1">
      <alignment horizontal="center" vertical="top"/>
    </xf>
    <xf numFmtId="0" fontId="2" fillId="10" borderId="13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2" fillId="41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/>
    </xf>
    <xf numFmtId="0" fontId="3" fillId="33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43" xfId="0" applyFont="1" applyBorder="1" applyAlignment="1">
      <alignment horizontal="left" vertical="top"/>
    </xf>
    <xf numFmtId="0" fontId="2" fillId="0" borderId="44" xfId="0" applyFont="1" applyBorder="1" applyAlignment="1">
      <alignment horizontal="left" vertical="top"/>
    </xf>
    <xf numFmtId="0" fontId="2" fillId="0" borderId="45" xfId="0" applyFont="1" applyBorder="1" applyAlignment="1">
      <alignment horizontal="left" vertical="top"/>
    </xf>
    <xf numFmtId="0" fontId="44" fillId="33" borderId="43" xfId="0" applyFont="1" applyFill="1" applyBorder="1" applyAlignment="1">
      <alignment horizontal="center" vertical="center"/>
    </xf>
    <xf numFmtId="0" fontId="44" fillId="33" borderId="44" xfId="0" applyFont="1" applyFill="1" applyBorder="1" applyAlignment="1">
      <alignment horizontal="center" vertical="center"/>
    </xf>
    <xf numFmtId="0" fontId="44" fillId="33" borderId="4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/>
    </xf>
    <xf numFmtId="0" fontId="1" fillId="33" borderId="12" xfId="0" applyFont="1" applyFill="1" applyBorder="1" applyAlignment="1">
      <alignment horizontal="left" vertical="center" wrapText="1"/>
    </xf>
    <xf numFmtId="0" fontId="3" fillId="33" borderId="46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33" borderId="47" xfId="0" applyFont="1" applyFill="1" applyBorder="1" applyAlignment="1">
      <alignment horizontal="left" vertical="center"/>
    </xf>
    <xf numFmtId="0" fontId="3" fillId="33" borderId="48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47" xfId="0" applyFont="1" applyFill="1" applyBorder="1" applyAlignment="1">
      <alignment horizontal="left" vertical="center" wrapText="1"/>
    </xf>
    <xf numFmtId="0" fontId="1" fillId="33" borderId="48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2" fillId="35" borderId="43" xfId="0" applyFont="1" applyFill="1" applyBorder="1" applyAlignment="1">
      <alignment horizontal="left" vertical="center" wrapText="1"/>
    </xf>
    <xf numFmtId="0" fontId="2" fillId="35" borderId="44" xfId="0" applyFont="1" applyFill="1" applyBorder="1" applyAlignment="1">
      <alignment horizontal="left" vertical="center" wrapText="1"/>
    </xf>
    <xf numFmtId="0" fontId="2" fillId="35" borderId="45" xfId="0" applyFont="1" applyFill="1" applyBorder="1" applyAlignment="1">
      <alignment horizontal="left" vertical="center" wrapText="1"/>
    </xf>
    <xf numFmtId="0" fontId="2" fillId="37" borderId="43" xfId="0" applyFont="1" applyFill="1" applyBorder="1" applyAlignment="1">
      <alignment horizontal="left" vertical="center" wrapText="1"/>
    </xf>
    <xf numFmtId="0" fontId="2" fillId="37" borderId="44" xfId="0" applyFont="1" applyFill="1" applyBorder="1" applyAlignment="1">
      <alignment horizontal="left" vertical="center" wrapText="1"/>
    </xf>
    <xf numFmtId="0" fontId="2" fillId="37" borderId="45" xfId="0" applyFont="1" applyFill="1" applyBorder="1" applyAlignment="1">
      <alignment horizontal="left" vertical="center" wrapText="1"/>
    </xf>
    <xf numFmtId="0" fontId="2" fillId="39" borderId="43" xfId="0" applyFont="1" applyFill="1" applyBorder="1" applyAlignment="1">
      <alignment horizontal="left" vertical="center" wrapText="1"/>
    </xf>
    <xf numFmtId="0" fontId="2" fillId="39" borderId="44" xfId="0" applyFont="1" applyFill="1" applyBorder="1" applyAlignment="1">
      <alignment horizontal="left" vertical="center" wrapText="1"/>
    </xf>
    <xf numFmtId="0" fontId="2" fillId="39" borderId="45" xfId="0" applyFont="1" applyFill="1" applyBorder="1" applyAlignment="1">
      <alignment horizontal="left" vertical="center" wrapText="1"/>
    </xf>
    <xf numFmtId="0" fontId="2" fillId="36" borderId="43" xfId="0" applyFont="1" applyFill="1" applyBorder="1" applyAlignment="1">
      <alignment horizontal="left" vertical="center" wrapText="1"/>
    </xf>
    <xf numFmtId="0" fontId="2" fillId="36" borderId="44" xfId="0" applyFont="1" applyFill="1" applyBorder="1" applyAlignment="1">
      <alignment horizontal="left" vertical="center" wrapText="1"/>
    </xf>
    <xf numFmtId="0" fontId="2" fillId="36" borderId="45" xfId="0" applyFont="1" applyFill="1" applyBorder="1" applyAlignment="1">
      <alignment horizontal="left" vertical="center" wrapText="1"/>
    </xf>
    <xf numFmtId="0" fontId="2" fillId="2" borderId="43" xfId="0" applyFont="1" applyFill="1" applyBorder="1" applyAlignment="1">
      <alignment horizontal="left" vertical="center" wrapText="1"/>
    </xf>
    <xf numFmtId="0" fontId="2" fillId="2" borderId="44" xfId="0" applyFont="1" applyFill="1" applyBorder="1" applyAlignment="1">
      <alignment horizontal="left" vertical="center" wrapText="1"/>
    </xf>
    <xf numFmtId="0" fontId="2" fillId="2" borderId="45" xfId="0" applyFont="1" applyFill="1" applyBorder="1" applyAlignment="1">
      <alignment horizontal="left" vertical="center" wrapText="1"/>
    </xf>
    <xf numFmtId="0" fontId="2" fillId="42" borderId="43" xfId="0" applyFont="1" applyFill="1" applyBorder="1" applyAlignment="1">
      <alignment horizontal="left" vertical="center" wrapText="1"/>
    </xf>
    <xf numFmtId="0" fontId="2" fillId="42" borderId="44" xfId="0" applyFont="1" applyFill="1" applyBorder="1" applyAlignment="1">
      <alignment horizontal="left" vertical="center" wrapText="1"/>
    </xf>
    <xf numFmtId="0" fontId="2" fillId="42" borderId="45" xfId="0" applyFont="1" applyFill="1" applyBorder="1" applyAlignment="1">
      <alignment horizontal="left" vertical="center" wrapText="1"/>
    </xf>
    <xf numFmtId="0" fontId="2" fillId="12" borderId="43" xfId="0" applyFont="1" applyFill="1" applyBorder="1" applyAlignment="1">
      <alignment horizontal="left"/>
    </xf>
    <xf numFmtId="0" fontId="2" fillId="12" borderId="44" xfId="0" applyFont="1" applyFill="1" applyBorder="1" applyAlignment="1">
      <alignment horizontal="left"/>
    </xf>
    <xf numFmtId="0" fontId="2" fillId="12" borderId="45" xfId="0" applyFont="1" applyFill="1" applyBorder="1" applyAlignment="1">
      <alignment horizontal="left"/>
    </xf>
    <xf numFmtId="0" fontId="2" fillId="38" borderId="43" xfId="0" applyFont="1" applyFill="1" applyBorder="1" applyAlignment="1">
      <alignment horizontal="left" vertical="center" wrapText="1"/>
    </xf>
    <xf numFmtId="0" fontId="2" fillId="38" borderId="44" xfId="0" applyFont="1" applyFill="1" applyBorder="1" applyAlignment="1">
      <alignment horizontal="left" vertical="center" wrapText="1"/>
    </xf>
    <xf numFmtId="0" fontId="2" fillId="38" borderId="45" xfId="0" applyFont="1" applyFill="1" applyBorder="1" applyAlignment="1">
      <alignment horizontal="left" vertical="center" wrapText="1"/>
    </xf>
    <xf numFmtId="0" fontId="2" fillId="33" borderId="43" xfId="0" applyFont="1" applyFill="1" applyBorder="1" applyAlignment="1">
      <alignment horizontal="left" vertical="center" wrapText="1"/>
    </xf>
    <xf numFmtId="0" fontId="2" fillId="33" borderId="44" xfId="0" applyFont="1" applyFill="1" applyBorder="1" applyAlignment="1">
      <alignment horizontal="left" vertical="center" wrapText="1"/>
    </xf>
    <xf numFmtId="0" fontId="2" fillId="33" borderId="45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49" xfId="0" applyFont="1" applyFill="1" applyBorder="1" applyAlignment="1">
      <alignment horizontal="center" vertical="center"/>
    </xf>
    <xf numFmtId="0" fontId="44" fillId="33" borderId="50" xfId="0" applyFont="1" applyFill="1" applyBorder="1" applyAlignment="1">
      <alignment horizontal="center" vertical="center"/>
    </xf>
    <xf numFmtId="0" fontId="44" fillId="33" borderId="51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14" fontId="46" fillId="33" borderId="13" xfId="0" applyNumberFormat="1" applyFont="1" applyFill="1" applyBorder="1" applyAlignment="1">
      <alignment horizontal="center" vertical="center"/>
    </xf>
    <xf numFmtId="0" fontId="46" fillId="33" borderId="49" xfId="0" applyFont="1" applyFill="1" applyBorder="1" applyAlignment="1">
      <alignment horizontal="left" vertical="center" wrapText="1"/>
    </xf>
    <xf numFmtId="0" fontId="46" fillId="33" borderId="50" xfId="0" applyFont="1" applyFill="1" applyBorder="1" applyAlignment="1">
      <alignment horizontal="left" vertical="center" wrapText="1"/>
    </xf>
    <xf numFmtId="0" fontId="46" fillId="33" borderId="51" xfId="0" applyFont="1" applyFill="1" applyBorder="1" applyAlignment="1">
      <alignment horizontal="left" vertical="center" wrapText="1"/>
    </xf>
    <xf numFmtId="0" fontId="46" fillId="40" borderId="13" xfId="0" applyFont="1" applyFill="1" applyBorder="1" applyAlignment="1">
      <alignment horizontal="center" vertical="center"/>
    </xf>
    <xf numFmtId="0" fontId="46" fillId="43" borderId="13" xfId="0" applyFont="1" applyFill="1" applyBorder="1" applyAlignment="1">
      <alignment horizontal="center" vertical="center"/>
    </xf>
    <xf numFmtId="0" fontId="46" fillId="33" borderId="49" xfId="0" applyFont="1" applyFill="1" applyBorder="1" applyAlignment="1">
      <alignment horizontal="left" vertical="center"/>
    </xf>
    <xf numFmtId="0" fontId="46" fillId="33" borderId="50" xfId="0" applyFont="1" applyFill="1" applyBorder="1" applyAlignment="1">
      <alignment horizontal="center" vertical="center"/>
    </xf>
    <xf numFmtId="0" fontId="46" fillId="33" borderId="51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6" fillId="33" borderId="49" xfId="0" applyFont="1" applyFill="1" applyBorder="1" applyAlignment="1">
      <alignment horizontal="left" vertical="center"/>
    </xf>
    <xf numFmtId="0" fontId="46" fillId="33" borderId="50" xfId="0" applyFont="1" applyFill="1" applyBorder="1" applyAlignment="1">
      <alignment horizontal="left" vertical="center"/>
    </xf>
    <xf numFmtId="0" fontId="46" fillId="33" borderId="51" xfId="0" applyFont="1" applyFill="1" applyBorder="1" applyAlignment="1">
      <alignment horizontal="left" vertical="center"/>
    </xf>
    <xf numFmtId="0" fontId="46" fillId="44" borderId="13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14" fontId="46" fillId="33" borderId="0" xfId="0" applyNumberFormat="1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left" vertical="center"/>
    </xf>
    <xf numFmtId="4" fontId="1" fillId="0" borderId="20" xfId="0" applyNumberFormat="1" applyFont="1" applyBorder="1" applyAlignment="1">
      <alignment horizontal="center" vertical="center" wrapText="1"/>
    </xf>
    <xf numFmtId="2" fontId="47" fillId="33" borderId="0" xfId="0" applyNumberFormat="1" applyFont="1" applyFill="1" applyAlignment="1">
      <alignment/>
    </xf>
    <xf numFmtId="0" fontId="46" fillId="15" borderId="13" xfId="0" applyFont="1" applyFill="1" applyBorder="1" applyAlignment="1">
      <alignment horizontal="center" vertical="center"/>
    </xf>
    <xf numFmtId="0" fontId="46" fillId="45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vertical="center" wrapText="1"/>
    </xf>
    <xf numFmtId="4" fontId="1" fillId="33" borderId="13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PageLayoutView="0" workbookViewId="0" topLeftCell="A1">
      <selection activeCell="D7" sqref="D7"/>
    </sheetView>
  </sheetViews>
  <sheetFormatPr defaultColWidth="9.140625" defaultRowHeight="12.75" outlineLevelRow="1"/>
  <cols>
    <col min="1" max="1" width="4.421875" style="9" customWidth="1"/>
    <col min="2" max="2" width="17.00390625" style="5" customWidth="1"/>
    <col min="3" max="3" width="15.57421875" style="5" customWidth="1"/>
    <col min="4" max="4" width="13.57421875" style="5" customWidth="1"/>
    <col min="5" max="5" width="19.8515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162" t="s">
        <v>127</v>
      </c>
      <c r="B1" s="162"/>
      <c r="C1" s="162"/>
      <c r="D1" s="162"/>
      <c r="E1" s="162"/>
      <c r="F1" s="162"/>
      <c r="G1" s="138"/>
    </row>
    <row r="2" spans="1:8" ht="15.75">
      <c r="A2" s="162" t="s">
        <v>60</v>
      </c>
      <c r="B2" s="162"/>
      <c r="C2" s="162"/>
      <c r="D2" s="162"/>
      <c r="E2" s="162"/>
      <c r="F2" s="162"/>
      <c r="G2" s="7"/>
      <c r="H2" s="8"/>
    </row>
    <row r="3" ht="9" customHeight="1"/>
    <row r="4" spans="1:6" ht="15.75" hidden="1" outlineLevel="1">
      <c r="A4" s="10" t="s">
        <v>83</v>
      </c>
      <c r="C4" s="10"/>
      <c r="D4" s="10"/>
      <c r="E4" s="10"/>
      <c r="F4" s="10"/>
    </row>
    <row r="5" spans="1:6" ht="15.75" hidden="1" outlineLevel="1">
      <c r="A5" s="10" t="s">
        <v>19</v>
      </c>
      <c r="C5" s="10"/>
      <c r="D5" s="10">
        <v>2201.1</v>
      </c>
      <c r="E5" s="10" t="s">
        <v>20</v>
      </c>
      <c r="F5" s="10"/>
    </row>
    <row r="6" ht="9" customHeight="1" collapsed="1">
      <c r="I6" s="31"/>
    </row>
    <row r="7" spans="1:6" ht="15.75">
      <c r="A7" s="7" t="s">
        <v>128</v>
      </c>
      <c r="C7" s="7"/>
      <c r="D7" s="11">
        <f>'2016'!F34</f>
        <v>342972.17999999993</v>
      </c>
      <c r="E7" s="7" t="s">
        <v>22</v>
      </c>
      <c r="F7" s="7"/>
    </row>
    <row r="8" spans="1:6" ht="15.75">
      <c r="A8" s="7" t="s">
        <v>129</v>
      </c>
      <c r="C8" s="10"/>
      <c r="D8" s="12">
        <f>C20</f>
        <v>-82381.70000000001</v>
      </c>
      <c r="E8" s="10" t="s">
        <v>24</v>
      </c>
      <c r="F8" s="10"/>
    </row>
    <row r="9" spans="2:6" ht="15.75">
      <c r="B9" s="10"/>
      <c r="C9" s="10"/>
      <c r="D9" s="10"/>
      <c r="E9" s="10"/>
      <c r="F9" s="13" t="s">
        <v>25</v>
      </c>
    </row>
    <row r="10" spans="1:6" s="9" customFormat="1" ht="28.5" customHeight="1">
      <c r="A10" s="4" t="s">
        <v>26</v>
      </c>
      <c r="B10" s="14" t="s">
        <v>27</v>
      </c>
      <c r="C10" s="15" t="s">
        <v>130</v>
      </c>
      <c r="D10" s="15" t="s">
        <v>0</v>
      </c>
      <c r="E10" s="15" t="s">
        <v>29</v>
      </c>
      <c r="F10" s="15" t="s">
        <v>131</v>
      </c>
    </row>
    <row r="11" spans="1:9" s="18" customFormat="1" ht="30" customHeight="1">
      <c r="A11" s="4">
        <v>1</v>
      </c>
      <c r="B11" s="16" t="s">
        <v>2</v>
      </c>
      <c r="C11" s="69">
        <v>-73022.49000000002</v>
      </c>
      <c r="D11" s="67">
        <f>265453.61-3229.64</f>
        <v>262223.97</v>
      </c>
      <c r="E11" s="67">
        <v>220586.54</v>
      </c>
      <c r="F11" s="67">
        <f>C11-D11+E11</f>
        <v>-114659.91999999995</v>
      </c>
      <c r="G11" s="5" t="s">
        <v>44</v>
      </c>
      <c r="H11" s="5">
        <v>9.98</v>
      </c>
      <c r="I11" s="31">
        <f>H11*12*H24</f>
        <v>263603.736</v>
      </c>
    </row>
    <row r="12" spans="1:9" s="18" customFormat="1" ht="15.75">
      <c r="A12" s="4">
        <v>2</v>
      </c>
      <c r="B12" s="16" t="s">
        <v>3</v>
      </c>
      <c r="C12" s="69">
        <v>-3451.550000000003</v>
      </c>
      <c r="D12" s="67">
        <f>23345.04</f>
        <v>23345.04</v>
      </c>
      <c r="E12" s="67">
        <v>23169.18</v>
      </c>
      <c r="F12" s="67">
        <f>C12-D12+E12</f>
        <v>-3627.4100000000035</v>
      </c>
      <c r="G12" s="10" t="s">
        <v>45</v>
      </c>
      <c r="H12" s="5">
        <v>3.2</v>
      </c>
      <c r="I12" s="30">
        <f>H12*12*H24</f>
        <v>84522.24</v>
      </c>
    </row>
    <row r="13" spans="1:9" s="18" customFormat="1" ht="29.25" customHeight="1">
      <c r="A13" s="4">
        <v>3</v>
      </c>
      <c r="B13" s="16" t="s">
        <v>48</v>
      </c>
      <c r="C13" s="69">
        <v>-1692.619999999999</v>
      </c>
      <c r="D13" s="67">
        <f>11447.88</f>
        <v>11447.88</v>
      </c>
      <c r="E13" s="67">
        <v>11361.63</v>
      </c>
      <c r="F13" s="67">
        <f>C13-D13+E13</f>
        <v>-1778.869999999999</v>
      </c>
      <c r="G13" s="10" t="s">
        <v>151</v>
      </c>
      <c r="H13" s="5">
        <f>2.04+0.69</f>
        <v>2.73</v>
      </c>
      <c r="I13" s="30">
        <f>H13*12*H24</f>
        <v>72108.036</v>
      </c>
    </row>
    <row r="14" spans="1:8" s="18" customFormat="1" ht="30" customHeight="1">
      <c r="A14" s="4">
        <v>4</v>
      </c>
      <c r="B14" s="16" t="s">
        <v>66</v>
      </c>
      <c r="C14" s="69">
        <v>-862.8899999999976</v>
      </c>
      <c r="D14" s="67">
        <v>8361.57</v>
      </c>
      <c r="E14" s="67">
        <v>7399.62</v>
      </c>
      <c r="F14" s="67">
        <f>C14-D14+E14</f>
        <v>-1824.8399999999974</v>
      </c>
      <c r="G14" s="17"/>
      <c r="H14" s="17"/>
    </row>
    <row r="15" spans="1:8" s="18" customFormat="1" ht="30" customHeight="1">
      <c r="A15" s="4">
        <v>5</v>
      </c>
      <c r="B15" s="16" t="s">
        <v>53</v>
      </c>
      <c r="C15" s="69">
        <v>-3352.1500000000015</v>
      </c>
      <c r="D15" s="67">
        <f>4138.82-4138.82+4138.82+3229.64</f>
        <v>7368.459999999999</v>
      </c>
      <c r="E15" s="67">
        <v>8443.28</v>
      </c>
      <c r="F15" s="67">
        <f>C15-D15+E15</f>
        <v>-2277.33</v>
      </c>
      <c r="G15" s="17"/>
      <c r="H15" s="222" t="s">
        <v>150</v>
      </c>
    </row>
    <row r="16" spans="1:8" s="18" customFormat="1" ht="30" customHeight="1">
      <c r="A16" s="4">
        <v>6</v>
      </c>
      <c r="B16" s="16" t="s">
        <v>146</v>
      </c>
      <c r="C16" s="221">
        <v>0</v>
      </c>
      <c r="D16" s="68">
        <f>983.9-24.6+24.7</f>
        <v>984</v>
      </c>
      <c r="E16" s="68">
        <v>734.53</v>
      </c>
      <c r="F16" s="67">
        <f>C16-D16+E16</f>
        <v>-249.47000000000003</v>
      </c>
      <c r="G16" s="17"/>
      <c r="H16" s="17"/>
    </row>
    <row r="17" spans="1:8" s="18" customFormat="1" ht="30" customHeight="1">
      <c r="A17" s="4">
        <v>7</v>
      </c>
      <c r="B17" s="16" t="s">
        <v>147</v>
      </c>
      <c r="C17" s="221">
        <v>0</v>
      </c>
      <c r="D17" s="68">
        <v>1058.4</v>
      </c>
      <c r="E17" s="68">
        <v>756.29</v>
      </c>
      <c r="F17" s="67">
        <f>C17-D17+E17</f>
        <v>-302.1100000000001</v>
      </c>
      <c r="G17" s="17"/>
      <c r="H17" s="17"/>
    </row>
    <row r="18" spans="1:8" s="18" customFormat="1" ht="30" customHeight="1">
      <c r="A18" s="4">
        <v>8</v>
      </c>
      <c r="B18" s="16" t="s">
        <v>148</v>
      </c>
      <c r="C18" s="221">
        <v>0</v>
      </c>
      <c r="D18" s="68">
        <f>28023.08-5513.36</f>
        <v>22509.72</v>
      </c>
      <c r="E18" s="68">
        <v>17241.25</v>
      </c>
      <c r="F18" s="67">
        <f>C18-D18+E18</f>
        <v>-5268.470000000001</v>
      </c>
      <c r="G18" s="17"/>
      <c r="H18" s="17"/>
    </row>
    <row r="19" spans="1:8" s="18" customFormat="1" ht="30" customHeight="1">
      <c r="A19" s="4">
        <v>10</v>
      </c>
      <c r="B19" s="16" t="s">
        <v>149</v>
      </c>
      <c r="C19" s="221">
        <v>0</v>
      </c>
      <c r="D19" s="68">
        <v>38920.5</v>
      </c>
      <c r="E19" s="68">
        <v>22048.64</v>
      </c>
      <c r="F19" s="67">
        <f>C19-D19+E19</f>
        <v>-16871.86</v>
      </c>
      <c r="G19" s="17"/>
      <c r="H19" s="17"/>
    </row>
    <row r="20" spans="1:6" ht="19.5" customHeight="1">
      <c r="A20" s="4"/>
      <c r="B20" s="16" t="s">
        <v>4</v>
      </c>
      <c r="C20" s="68">
        <f>SUM(C11:C19)</f>
        <v>-82381.70000000001</v>
      </c>
      <c r="D20" s="68">
        <f>SUM(D11:D19)</f>
        <v>376219.54000000004</v>
      </c>
      <c r="E20" s="68">
        <f>SUM(E11:E19)</f>
        <v>311740.9600000001</v>
      </c>
      <c r="F20" s="68">
        <f>SUM(F11:F19)</f>
        <v>-146860.27999999997</v>
      </c>
    </row>
    <row r="21" ht="11.25" customHeight="1"/>
    <row r="22" spans="1:6" ht="15.75">
      <c r="A22" s="162" t="s">
        <v>30</v>
      </c>
      <c r="B22" s="162"/>
      <c r="C22" s="162"/>
      <c r="D22" s="162"/>
      <c r="E22" s="162"/>
      <c r="F22" s="162"/>
    </row>
    <row r="23" spans="1:8" ht="15.75">
      <c r="A23" s="138"/>
      <c r="B23" s="138"/>
      <c r="C23" s="138"/>
      <c r="D23" s="138"/>
      <c r="E23" s="138"/>
      <c r="F23" s="138"/>
      <c r="H23" s="5" t="s">
        <v>31</v>
      </c>
    </row>
    <row r="24" spans="1:8" ht="33" customHeight="1">
      <c r="A24" s="15" t="s">
        <v>43</v>
      </c>
      <c r="B24" s="163" t="s">
        <v>6</v>
      </c>
      <c r="C24" s="163"/>
      <c r="D24" s="163"/>
      <c r="E24" s="163"/>
      <c r="F24" s="19" t="s">
        <v>18</v>
      </c>
      <c r="G24" s="20"/>
      <c r="H24" s="5">
        <f>D5</f>
        <v>2201.1</v>
      </c>
    </row>
    <row r="25" spans="1:10" ht="18" customHeight="1">
      <c r="A25" s="15">
        <v>1</v>
      </c>
      <c r="B25" s="225" t="s">
        <v>8</v>
      </c>
      <c r="C25" s="225"/>
      <c r="D25" s="225"/>
      <c r="E25" s="225"/>
      <c r="F25" s="226">
        <f>I12</f>
        <v>84522.24</v>
      </c>
      <c r="G25" s="10"/>
      <c r="H25" s="5" t="s">
        <v>32</v>
      </c>
      <c r="I25" s="5" t="s">
        <v>33</v>
      </c>
      <c r="J25" s="5" t="s">
        <v>34</v>
      </c>
    </row>
    <row r="26" spans="1:9" ht="18" customHeight="1">
      <c r="A26" s="15">
        <v>2</v>
      </c>
      <c r="B26" s="225" t="s">
        <v>49</v>
      </c>
      <c r="C26" s="225"/>
      <c r="D26" s="225"/>
      <c r="E26" s="225"/>
      <c r="F26" s="226">
        <f>D14</f>
        <v>8361.57</v>
      </c>
      <c r="G26" s="10"/>
      <c r="I26" s="5">
        <v>2173</v>
      </c>
    </row>
    <row r="27" spans="1:9" ht="29.25" customHeight="1">
      <c r="A27" s="15">
        <v>3</v>
      </c>
      <c r="B27" s="225" t="s">
        <v>152</v>
      </c>
      <c r="C27" s="225"/>
      <c r="D27" s="225"/>
      <c r="E27" s="225"/>
      <c r="F27" s="226">
        <f>I13+F72</f>
        <v>74825.036</v>
      </c>
      <c r="G27" s="96" t="s">
        <v>123</v>
      </c>
      <c r="H27" s="5">
        <f>F55+F57+F61+F66+F70</f>
        <v>7875</v>
      </c>
      <c r="I27" s="5">
        <f>I26*12</f>
        <v>26076</v>
      </c>
    </row>
    <row r="28" spans="1:7" ht="18" customHeight="1">
      <c r="A28" s="15">
        <v>4</v>
      </c>
      <c r="B28" s="225" t="s">
        <v>12</v>
      </c>
      <c r="C28" s="225"/>
      <c r="D28" s="225"/>
      <c r="E28" s="225"/>
      <c r="F28" s="226">
        <f>F29+F30+F31</f>
        <v>38921.6</v>
      </c>
      <c r="G28" s="12">
        <f>F89</f>
        <v>0</v>
      </c>
    </row>
    <row r="29" spans="1:7" ht="16.5" customHeight="1">
      <c r="A29" s="15" t="s">
        <v>13</v>
      </c>
      <c r="B29" s="225" t="s">
        <v>35</v>
      </c>
      <c r="C29" s="225"/>
      <c r="D29" s="225"/>
      <c r="E29" s="225"/>
      <c r="F29" s="226">
        <f>F53+F54+F55+F56+F57+F58+F59+F60+F61+F62+F63+F64+F65+F66</f>
        <v>13156</v>
      </c>
      <c r="G29" s="10"/>
    </row>
    <row r="30" spans="1:7" ht="16.5" customHeight="1">
      <c r="A30" s="15" t="s">
        <v>13</v>
      </c>
      <c r="B30" s="225" t="s">
        <v>36</v>
      </c>
      <c r="C30" s="225"/>
      <c r="D30" s="225"/>
      <c r="E30" s="225"/>
      <c r="F30" s="226">
        <f>F49+F50+F51+F52</f>
        <v>9607</v>
      </c>
      <c r="G30" s="10"/>
    </row>
    <row r="31" spans="1:7" ht="16.5" customHeight="1">
      <c r="A31" s="15" t="s">
        <v>13</v>
      </c>
      <c r="B31" s="225" t="s">
        <v>144</v>
      </c>
      <c r="C31" s="225"/>
      <c r="D31" s="225"/>
      <c r="E31" s="225"/>
      <c r="F31" s="226">
        <f>F84</f>
        <v>16158.6</v>
      </c>
      <c r="G31" s="10"/>
    </row>
    <row r="32" spans="1:7" ht="16.5" customHeight="1">
      <c r="A32" s="15" t="s">
        <v>55</v>
      </c>
      <c r="B32" s="227" t="s">
        <v>143</v>
      </c>
      <c r="C32" s="227"/>
      <c r="D32" s="227"/>
      <c r="E32" s="227"/>
      <c r="F32" s="226">
        <f>F73+F74+F75+F76+F77+F78+F79+F80+F81+F82</f>
        <v>8000</v>
      </c>
      <c r="G32" s="10"/>
    </row>
    <row r="33" spans="1:7" ht="17.25" customHeight="1">
      <c r="A33" s="15" t="s">
        <v>56</v>
      </c>
      <c r="B33" s="227" t="s">
        <v>53</v>
      </c>
      <c r="C33" s="227"/>
      <c r="D33" s="227"/>
      <c r="E33" s="227"/>
      <c r="F33" s="226">
        <f>D15</f>
        <v>7368.459999999999</v>
      </c>
      <c r="G33" s="10"/>
    </row>
    <row r="34" spans="1:7" ht="17.25" customHeight="1">
      <c r="A34" s="15" t="s">
        <v>125</v>
      </c>
      <c r="B34" s="227" t="s">
        <v>57</v>
      </c>
      <c r="C34" s="227"/>
      <c r="D34" s="227"/>
      <c r="E34" s="227"/>
      <c r="F34" s="226">
        <f>D12+D13</f>
        <v>34792.92</v>
      </c>
      <c r="G34" s="12"/>
    </row>
    <row r="35" spans="1:7" ht="17.25" customHeight="1">
      <c r="A35" s="15" t="s">
        <v>126</v>
      </c>
      <c r="B35" s="227" t="s">
        <v>121</v>
      </c>
      <c r="C35" s="227"/>
      <c r="D35" s="227"/>
      <c r="E35" s="227"/>
      <c r="F35" s="226">
        <f>F83</f>
        <v>2070</v>
      </c>
      <c r="G35" s="10"/>
    </row>
    <row r="36" spans="1:7" ht="17.25" customHeight="1">
      <c r="A36" s="15">
        <v>7</v>
      </c>
      <c r="B36" s="227" t="s">
        <v>146</v>
      </c>
      <c r="C36" s="227"/>
      <c r="D36" s="227"/>
      <c r="E36" s="227"/>
      <c r="F36" s="226">
        <f>D16</f>
        <v>984</v>
      </c>
      <c r="G36" s="10"/>
    </row>
    <row r="37" spans="1:7" ht="17.25" customHeight="1">
      <c r="A37" s="15">
        <v>8</v>
      </c>
      <c r="B37" s="227" t="s">
        <v>147</v>
      </c>
      <c r="C37" s="227"/>
      <c r="D37" s="227"/>
      <c r="E37" s="227"/>
      <c r="F37" s="226">
        <f>D17</f>
        <v>1058.4</v>
      </c>
      <c r="G37" s="10"/>
    </row>
    <row r="38" spans="1:7" ht="17.25" customHeight="1">
      <c r="A38" s="15">
        <v>9</v>
      </c>
      <c r="B38" s="227" t="s">
        <v>148</v>
      </c>
      <c r="C38" s="227"/>
      <c r="D38" s="227"/>
      <c r="E38" s="227"/>
      <c r="F38" s="226">
        <f>D18</f>
        <v>22509.72</v>
      </c>
      <c r="G38" s="10"/>
    </row>
    <row r="39" spans="1:7" ht="17.25" customHeight="1">
      <c r="A39" s="15">
        <v>10</v>
      </c>
      <c r="B39" s="227" t="s">
        <v>149</v>
      </c>
      <c r="C39" s="227"/>
      <c r="D39" s="227"/>
      <c r="E39" s="227"/>
      <c r="F39" s="226">
        <f>D19</f>
        <v>38920.5</v>
      </c>
      <c r="G39" s="10"/>
    </row>
    <row r="40" spans="1:7" ht="17.25" customHeight="1">
      <c r="A40" s="15">
        <v>11</v>
      </c>
      <c r="B40" s="227" t="s">
        <v>154</v>
      </c>
      <c r="C40" s="227"/>
      <c r="D40" s="227"/>
      <c r="E40" s="227"/>
      <c r="F40" s="226">
        <f>F85+F86</f>
        <v>500</v>
      </c>
      <c r="G40" s="10"/>
    </row>
    <row r="41" spans="1:7" s="26" customFormat="1" ht="21" customHeight="1">
      <c r="A41" s="139"/>
      <c r="B41" s="228" t="s">
        <v>14</v>
      </c>
      <c r="C41" s="228"/>
      <c r="D41" s="228"/>
      <c r="E41" s="228"/>
      <c r="F41" s="28">
        <f>F25+F26+F27+F28+F34+F33+F32+F35+F36+F37+F38+F39+F40</f>
        <v>322834.446</v>
      </c>
      <c r="G41" s="7"/>
    </row>
    <row r="43" spans="1:6" ht="18" customHeight="1">
      <c r="A43" s="155" t="s">
        <v>132</v>
      </c>
      <c r="B43" s="156"/>
      <c r="C43" s="156"/>
      <c r="D43" s="156"/>
      <c r="E43" s="157"/>
      <c r="F43" s="3">
        <f>D7+D20-F41</f>
        <v>396357.274</v>
      </c>
    </row>
    <row r="44" spans="1:6" ht="20.25" customHeight="1">
      <c r="A44" s="155" t="s">
        <v>133</v>
      </c>
      <c r="B44" s="156"/>
      <c r="C44" s="156"/>
      <c r="D44" s="156"/>
      <c r="E44" s="157"/>
      <c r="F44" s="3">
        <f>F20</f>
        <v>-146860.27999999997</v>
      </c>
    </row>
    <row r="45" spans="1:6" ht="18" customHeight="1">
      <c r="A45" s="90" t="s">
        <v>93</v>
      </c>
      <c r="B45" s="90"/>
      <c r="C45" s="90"/>
      <c r="D45" s="90"/>
      <c r="E45" s="90"/>
      <c r="F45" s="3">
        <f>F43+F44</f>
        <v>249496.994</v>
      </c>
    </row>
    <row r="46" ht="11.25" customHeight="1"/>
    <row r="48" spans="1:6" ht="15.75">
      <c r="A48" s="194" t="s">
        <v>26</v>
      </c>
      <c r="B48" s="194" t="s">
        <v>17</v>
      </c>
      <c r="C48" s="195" t="s">
        <v>38</v>
      </c>
      <c r="D48" s="196"/>
      <c r="E48" s="197"/>
      <c r="F48" s="194" t="s">
        <v>39</v>
      </c>
    </row>
    <row r="49" spans="1:6" ht="15.75" customHeight="1">
      <c r="A49" s="198"/>
      <c r="B49" s="199">
        <v>42829</v>
      </c>
      <c r="C49" s="200" t="s">
        <v>134</v>
      </c>
      <c r="D49" s="201"/>
      <c r="E49" s="202"/>
      <c r="F49" s="203">
        <v>6527</v>
      </c>
    </row>
    <row r="50" spans="1:6" ht="15.75">
      <c r="A50" s="198"/>
      <c r="B50" s="199">
        <v>42935</v>
      </c>
      <c r="C50" s="200" t="s">
        <v>135</v>
      </c>
      <c r="D50" s="201"/>
      <c r="E50" s="202"/>
      <c r="F50" s="203">
        <v>425</v>
      </c>
    </row>
    <row r="51" spans="1:6" ht="15.75">
      <c r="A51" s="198"/>
      <c r="B51" s="199">
        <v>42993</v>
      </c>
      <c r="C51" s="200" t="s">
        <v>114</v>
      </c>
      <c r="D51" s="201"/>
      <c r="E51" s="202"/>
      <c r="F51" s="203">
        <v>2230</v>
      </c>
    </row>
    <row r="52" spans="1:6" ht="15.75">
      <c r="A52" s="198"/>
      <c r="B52" s="199">
        <v>43090</v>
      </c>
      <c r="C52" s="200" t="s">
        <v>135</v>
      </c>
      <c r="D52" s="201"/>
      <c r="E52" s="202"/>
      <c r="F52" s="203">
        <v>425</v>
      </c>
    </row>
    <row r="53" spans="1:6" ht="15.75">
      <c r="A53" s="198"/>
      <c r="B53" s="199">
        <v>42783</v>
      </c>
      <c r="C53" s="200" t="s">
        <v>136</v>
      </c>
      <c r="D53" s="201"/>
      <c r="E53" s="202"/>
      <c r="F53" s="204">
        <v>1208</v>
      </c>
    </row>
    <row r="54" spans="1:6" ht="15.75">
      <c r="A54" s="198"/>
      <c r="B54" s="199">
        <v>42846</v>
      </c>
      <c r="C54" s="200" t="s">
        <v>137</v>
      </c>
      <c r="D54" s="201"/>
      <c r="E54" s="202"/>
      <c r="F54" s="204">
        <v>1024</v>
      </c>
    </row>
    <row r="55" spans="1:6" ht="15.75">
      <c r="A55" s="198"/>
      <c r="B55" s="199">
        <v>42852</v>
      </c>
      <c r="C55" s="200" t="s">
        <v>137</v>
      </c>
      <c r="D55" s="201"/>
      <c r="E55" s="202"/>
      <c r="F55" s="204">
        <v>978</v>
      </c>
    </row>
    <row r="56" spans="1:6" ht="15.75">
      <c r="A56" s="198"/>
      <c r="B56" s="199">
        <v>42858</v>
      </c>
      <c r="C56" s="200" t="s">
        <v>136</v>
      </c>
      <c r="D56" s="201"/>
      <c r="E56" s="202"/>
      <c r="F56" s="204">
        <v>377</v>
      </c>
    </row>
    <row r="57" spans="1:6" s="87" customFormat="1" ht="15.75">
      <c r="A57" s="198"/>
      <c r="B57" s="199">
        <v>42880</v>
      </c>
      <c r="C57" s="200" t="s">
        <v>136</v>
      </c>
      <c r="D57" s="201"/>
      <c r="E57" s="202"/>
      <c r="F57" s="204">
        <v>654</v>
      </c>
    </row>
    <row r="58" spans="1:6" s="87" customFormat="1" ht="15.75">
      <c r="A58" s="198"/>
      <c r="B58" s="199">
        <v>42881</v>
      </c>
      <c r="C58" s="200" t="s">
        <v>136</v>
      </c>
      <c r="D58" s="201"/>
      <c r="E58" s="202"/>
      <c r="F58" s="204">
        <v>654</v>
      </c>
    </row>
    <row r="59" spans="1:6" s="87" customFormat="1" ht="15.75">
      <c r="A59" s="198"/>
      <c r="B59" s="199">
        <v>42958</v>
      </c>
      <c r="C59" s="200" t="s">
        <v>136</v>
      </c>
      <c r="D59" s="201"/>
      <c r="E59" s="202"/>
      <c r="F59" s="204">
        <v>377</v>
      </c>
    </row>
    <row r="60" spans="1:6" s="87" customFormat="1" ht="15.75">
      <c r="A60" s="198"/>
      <c r="B60" s="199">
        <v>42969</v>
      </c>
      <c r="C60" s="200" t="s">
        <v>136</v>
      </c>
      <c r="D60" s="201"/>
      <c r="E60" s="202"/>
      <c r="F60" s="204">
        <v>654</v>
      </c>
    </row>
    <row r="61" spans="1:6" ht="15.75">
      <c r="A61" s="198"/>
      <c r="B61" s="199">
        <v>42983</v>
      </c>
      <c r="C61" s="200" t="s">
        <v>136</v>
      </c>
      <c r="D61" s="201"/>
      <c r="E61" s="202"/>
      <c r="F61" s="204">
        <v>377</v>
      </c>
    </row>
    <row r="62" spans="1:6" ht="15.75">
      <c r="A62" s="198"/>
      <c r="B62" s="199">
        <v>43007</v>
      </c>
      <c r="C62" s="200" t="s">
        <v>138</v>
      </c>
      <c r="D62" s="201"/>
      <c r="E62" s="202"/>
      <c r="F62" s="204">
        <v>3337</v>
      </c>
    </row>
    <row r="63" spans="1:6" ht="15.75">
      <c r="A63" s="198"/>
      <c r="B63" s="199">
        <v>43017</v>
      </c>
      <c r="C63" s="200" t="s">
        <v>136</v>
      </c>
      <c r="D63" s="201"/>
      <c r="E63" s="202"/>
      <c r="F63" s="204">
        <v>377</v>
      </c>
    </row>
    <row r="64" spans="1:6" ht="15.75">
      <c r="A64" s="198"/>
      <c r="B64" s="199">
        <v>43021</v>
      </c>
      <c r="C64" s="200" t="s">
        <v>136</v>
      </c>
      <c r="D64" s="201"/>
      <c r="E64" s="202"/>
      <c r="F64" s="204">
        <v>654</v>
      </c>
    </row>
    <row r="65" spans="1:6" ht="15.75">
      <c r="A65" s="198"/>
      <c r="B65" s="199">
        <v>43034</v>
      </c>
      <c r="C65" s="200" t="s">
        <v>136</v>
      </c>
      <c r="D65" s="201"/>
      <c r="E65" s="202"/>
      <c r="F65" s="204">
        <v>654</v>
      </c>
    </row>
    <row r="66" spans="1:6" ht="15.75">
      <c r="A66" s="198"/>
      <c r="B66" s="199">
        <v>43046</v>
      </c>
      <c r="C66" s="200" t="s">
        <v>139</v>
      </c>
      <c r="D66" s="201"/>
      <c r="E66" s="202"/>
      <c r="F66" s="204">
        <v>1831</v>
      </c>
    </row>
    <row r="67" spans="1:6" ht="15.75">
      <c r="A67" s="198"/>
      <c r="B67" s="199">
        <v>43069</v>
      </c>
      <c r="C67" s="200" t="s">
        <v>140</v>
      </c>
      <c r="D67" s="201"/>
      <c r="E67" s="202"/>
      <c r="F67" s="198">
        <v>2000</v>
      </c>
    </row>
    <row r="68" spans="1:6" ht="15.75">
      <c r="A68" s="198"/>
      <c r="B68" s="199">
        <v>42886</v>
      </c>
      <c r="C68" s="205" t="s">
        <v>111</v>
      </c>
      <c r="D68" s="206"/>
      <c r="E68" s="207"/>
      <c r="F68" s="198">
        <v>4035</v>
      </c>
    </row>
    <row r="69" spans="1:6" ht="15.75">
      <c r="A69" s="198"/>
      <c r="B69" s="199">
        <v>42916</v>
      </c>
      <c r="C69" s="205" t="s">
        <v>111</v>
      </c>
      <c r="D69" s="206"/>
      <c r="E69" s="207"/>
      <c r="F69" s="198">
        <v>4770</v>
      </c>
    </row>
    <row r="70" spans="1:6" ht="15.75">
      <c r="A70" s="198"/>
      <c r="B70" s="199">
        <v>42978</v>
      </c>
      <c r="C70" s="205" t="s">
        <v>111</v>
      </c>
      <c r="D70" s="206"/>
      <c r="E70" s="207"/>
      <c r="F70" s="198">
        <v>4035</v>
      </c>
    </row>
    <row r="71" spans="1:6" ht="15.75">
      <c r="A71" s="198"/>
      <c r="B71" s="199">
        <v>43008</v>
      </c>
      <c r="C71" s="205" t="s">
        <v>111</v>
      </c>
      <c r="D71" s="206"/>
      <c r="E71" s="207"/>
      <c r="F71" s="198">
        <v>4035</v>
      </c>
    </row>
    <row r="72" spans="1:6" ht="15.75">
      <c r="A72" s="198"/>
      <c r="B72" s="199">
        <v>42916</v>
      </c>
      <c r="C72" s="205" t="s">
        <v>141</v>
      </c>
      <c r="D72" s="206"/>
      <c r="E72" s="207"/>
      <c r="F72" s="198">
        <v>2717</v>
      </c>
    </row>
    <row r="73" spans="1:6" ht="15.75">
      <c r="A73" s="198"/>
      <c r="B73" s="199">
        <v>42814</v>
      </c>
      <c r="C73" s="214" t="s">
        <v>143</v>
      </c>
      <c r="D73" s="215"/>
      <c r="E73" s="216"/>
      <c r="F73" s="223">
        <v>800</v>
      </c>
    </row>
    <row r="74" spans="1:6" ht="15.75">
      <c r="A74" s="198"/>
      <c r="B74" s="199">
        <v>42845</v>
      </c>
      <c r="C74" s="214" t="s">
        <v>143</v>
      </c>
      <c r="D74" s="215"/>
      <c r="E74" s="216"/>
      <c r="F74" s="223">
        <v>800</v>
      </c>
    </row>
    <row r="75" spans="1:6" ht="15.75">
      <c r="A75" s="198"/>
      <c r="B75" s="199">
        <v>42877</v>
      </c>
      <c r="C75" s="214" t="s">
        <v>143</v>
      </c>
      <c r="D75" s="215"/>
      <c r="E75" s="216"/>
      <c r="F75" s="223">
        <v>800</v>
      </c>
    </row>
    <row r="76" spans="1:6" ht="15.75">
      <c r="A76" s="198"/>
      <c r="B76" s="199">
        <v>42906</v>
      </c>
      <c r="C76" s="214" t="s">
        <v>143</v>
      </c>
      <c r="D76" s="215"/>
      <c r="E76" s="216"/>
      <c r="F76" s="223">
        <v>800</v>
      </c>
    </row>
    <row r="77" spans="1:6" ht="15.75">
      <c r="A77" s="198"/>
      <c r="B77" s="199">
        <v>42936</v>
      </c>
      <c r="C77" s="214" t="s">
        <v>143</v>
      </c>
      <c r="D77" s="215"/>
      <c r="E77" s="216"/>
      <c r="F77" s="223">
        <v>800</v>
      </c>
    </row>
    <row r="78" spans="1:6" ht="15.75">
      <c r="A78" s="198"/>
      <c r="B78" s="199">
        <v>42968</v>
      </c>
      <c r="C78" s="214" t="s">
        <v>143</v>
      </c>
      <c r="D78" s="215"/>
      <c r="E78" s="216"/>
      <c r="F78" s="223">
        <v>800</v>
      </c>
    </row>
    <row r="79" spans="1:6" ht="15.75">
      <c r="A79" s="198"/>
      <c r="B79" s="199">
        <v>42998</v>
      </c>
      <c r="C79" s="214" t="s">
        <v>143</v>
      </c>
      <c r="D79" s="215"/>
      <c r="E79" s="216"/>
      <c r="F79" s="223">
        <v>800</v>
      </c>
    </row>
    <row r="80" spans="1:6" ht="15.75">
      <c r="A80" s="198"/>
      <c r="B80" s="199">
        <v>43033</v>
      </c>
      <c r="C80" s="214" t="s">
        <v>143</v>
      </c>
      <c r="D80" s="215"/>
      <c r="E80" s="216"/>
      <c r="F80" s="223">
        <v>800</v>
      </c>
    </row>
    <row r="81" spans="1:6" ht="15.75">
      <c r="A81" s="198"/>
      <c r="B81" s="199">
        <v>43059</v>
      </c>
      <c r="C81" s="214" t="s">
        <v>143</v>
      </c>
      <c r="D81" s="215"/>
      <c r="E81" s="216"/>
      <c r="F81" s="223">
        <v>800</v>
      </c>
    </row>
    <row r="82" spans="1:6" ht="15.75">
      <c r="A82" s="198"/>
      <c r="B82" s="199">
        <v>43089</v>
      </c>
      <c r="C82" s="214" t="s">
        <v>143</v>
      </c>
      <c r="D82" s="215"/>
      <c r="E82" s="216"/>
      <c r="F82" s="223">
        <v>800</v>
      </c>
    </row>
    <row r="83" spans="1:6" ht="15.75">
      <c r="A83" s="198"/>
      <c r="B83" s="199">
        <v>42792</v>
      </c>
      <c r="C83" s="214" t="s">
        <v>142</v>
      </c>
      <c r="D83" s="215"/>
      <c r="E83" s="216"/>
      <c r="F83" s="217">
        <v>2070</v>
      </c>
    </row>
    <row r="84" spans="1:6" ht="15.75">
      <c r="A84" s="198"/>
      <c r="B84" s="199">
        <v>42947</v>
      </c>
      <c r="C84" s="200" t="s">
        <v>144</v>
      </c>
      <c r="D84" s="201"/>
      <c r="E84" s="202"/>
      <c r="F84" s="224">
        <v>16158.6</v>
      </c>
    </row>
    <row r="85" spans="1:6" ht="15.75">
      <c r="A85" s="198"/>
      <c r="B85" s="199">
        <v>42846</v>
      </c>
      <c r="C85" s="214" t="s">
        <v>153</v>
      </c>
      <c r="D85" s="215"/>
      <c r="E85" s="216"/>
      <c r="F85" s="198">
        <v>350</v>
      </c>
    </row>
    <row r="86" spans="1:6" s="87" customFormat="1" ht="15.75">
      <c r="A86" s="208"/>
      <c r="B86" s="199">
        <v>42846</v>
      </c>
      <c r="C86" s="214" t="s">
        <v>145</v>
      </c>
      <c r="D86" s="215"/>
      <c r="E86" s="216"/>
      <c r="F86" s="198">
        <v>150</v>
      </c>
    </row>
    <row r="87" spans="1:6" s="87" customFormat="1" ht="15.75">
      <c r="A87" s="209" t="s">
        <v>40</v>
      </c>
      <c r="B87" s="209"/>
      <c r="C87" s="209"/>
      <c r="D87" s="209"/>
      <c r="E87" s="209"/>
      <c r="F87" s="210">
        <f>SUM(F49:F86)</f>
        <v>71083.6</v>
      </c>
    </row>
    <row r="88" spans="1:6" s="87" customFormat="1" ht="15">
      <c r="A88" s="211"/>
      <c r="B88" s="212"/>
      <c r="C88" s="213"/>
      <c r="D88" s="213"/>
      <c r="E88" s="213"/>
      <c r="F88" s="213"/>
    </row>
    <row r="89" spans="1:6" s="26" customFormat="1" ht="15.75">
      <c r="A89" s="211"/>
      <c r="B89" s="212"/>
      <c r="C89" s="213"/>
      <c r="D89" s="213"/>
      <c r="E89" s="213"/>
      <c r="F89" s="213"/>
    </row>
    <row r="90" spans="1:6" ht="15.75">
      <c r="A90" s="218"/>
      <c r="B90" s="219"/>
      <c r="C90" s="220"/>
      <c r="D90" s="220"/>
      <c r="E90" s="220"/>
      <c r="F90" s="218"/>
    </row>
    <row r="91" spans="1:6" ht="15.75">
      <c r="A91" s="218"/>
      <c r="B91" s="219"/>
      <c r="C91" s="220"/>
      <c r="D91" s="220"/>
      <c r="E91" s="220"/>
      <c r="F91" s="218"/>
    </row>
    <row r="92" spans="1:6" ht="15.75">
      <c r="A92" s="211"/>
      <c r="B92" s="211"/>
      <c r="C92" s="211"/>
      <c r="D92" s="211"/>
      <c r="E92" s="211"/>
      <c r="F92" s="211"/>
    </row>
  </sheetData>
  <sheetProtection/>
  <mergeCells count="58">
    <mergeCell ref="C84:E84"/>
    <mergeCell ref="C85:E85"/>
    <mergeCell ref="B40:E40"/>
    <mergeCell ref="C78:E78"/>
    <mergeCell ref="C79:E79"/>
    <mergeCell ref="C80:E80"/>
    <mergeCell ref="C81:E81"/>
    <mergeCell ref="C82:E82"/>
    <mergeCell ref="C83:E83"/>
    <mergeCell ref="B36:E36"/>
    <mergeCell ref="B37:E37"/>
    <mergeCell ref="B38:E38"/>
    <mergeCell ref="B39:E39"/>
    <mergeCell ref="C73:E73"/>
    <mergeCell ref="C74:E74"/>
    <mergeCell ref="C75:E75"/>
    <mergeCell ref="C76:E76"/>
    <mergeCell ref="C77:E77"/>
    <mergeCell ref="A87:E87"/>
    <mergeCell ref="A1:F1"/>
    <mergeCell ref="A2:F2"/>
    <mergeCell ref="A22:F22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41:E41"/>
    <mergeCell ref="A43:E43"/>
    <mergeCell ref="A44:E44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86:E86"/>
    <mergeCell ref="C66:E66"/>
    <mergeCell ref="C67:E6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67"/>
  <sheetViews>
    <sheetView view="pageBreakPreview" zoomScaleSheetLayoutView="100" zoomScalePageLayoutView="0" workbookViewId="0" topLeftCell="A24">
      <selection activeCell="D7" sqref="D7"/>
    </sheetView>
  </sheetViews>
  <sheetFormatPr defaultColWidth="9.140625" defaultRowHeight="12.75" outlineLevelRow="1"/>
  <cols>
    <col min="1" max="1" width="4.421875" style="9" customWidth="1"/>
    <col min="2" max="2" width="17.00390625" style="5" customWidth="1"/>
    <col min="3" max="3" width="15.57421875" style="5" customWidth="1"/>
    <col min="4" max="4" width="13.57421875" style="5" customWidth="1"/>
    <col min="5" max="5" width="19.8515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162" t="s">
        <v>100</v>
      </c>
      <c r="B1" s="162"/>
      <c r="C1" s="162"/>
      <c r="D1" s="162"/>
      <c r="E1" s="162"/>
      <c r="F1" s="162"/>
      <c r="G1" s="95"/>
    </row>
    <row r="2" spans="1:8" ht="15.75">
      <c r="A2" s="162" t="s">
        <v>60</v>
      </c>
      <c r="B2" s="162"/>
      <c r="C2" s="162"/>
      <c r="D2" s="162"/>
      <c r="E2" s="162"/>
      <c r="F2" s="162"/>
      <c r="G2" s="7"/>
      <c r="H2" s="8"/>
    </row>
    <row r="3" ht="9" customHeight="1"/>
    <row r="4" spans="1:6" ht="15.75" hidden="1" outlineLevel="1">
      <c r="A4" s="10" t="s">
        <v>83</v>
      </c>
      <c r="C4" s="10"/>
      <c r="D4" s="10"/>
      <c r="E4" s="10"/>
      <c r="F4" s="10"/>
    </row>
    <row r="5" spans="1:6" ht="15.75" hidden="1" outlineLevel="1">
      <c r="A5" s="10" t="s">
        <v>19</v>
      </c>
      <c r="C5" s="10"/>
      <c r="D5" s="10">
        <v>2201.1</v>
      </c>
      <c r="E5" s="10" t="s">
        <v>20</v>
      </c>
      <c r="F5" s="10"/>
    </row>
    <row r="6" ht="9" customHeight="1" collapsed="1">
      <c r="I6" s="31"/>
    </row>
    <row r="7" spans="1:6" ht="15.75">
      <c r="A7" s="7" t="s">
        <v>101</v>
      </c>
      <c r="C7" s="7"/>
      <c r="D7" s="11">
        <f>'2015 (2)'!F32</f>
        <v>272505.846</v>
      </c>
      <c r="E7" s="7" t="s">
        <v>22</v>
      </c>
      <c r="F7" s="7"/>
    </row>
    <row r="8" spans="1:6" ht="15.75">
      <c r="A8" s="7" t="s">
        <v>102</v>
      </c>
      <c r="C8" s="10"/>
      <c r="D8" s="12">
        <f>C16</f>
        <v>-48817.870000000024</v>
      </c>
      <c r="E8" s="10" t="s">
        <v>24</v>
      </c>
      <c r="F8" s="10"/>
    </row>
    <row r="9" spans="2:6" ht="15.75">
      <c r="B9" s="10"/>
      <c r="C9" s="10"/>
      <c r="D9" s="10"/>
      <c r="E9" s="10"/>
      <c r="F9" s="13" t="s">
        <v>25</v>
      </c>
    </row>
    <row r="10" spans="1:6" s="9" customFormat="1" ht="28.5" customHeight="1">
      <c r="A10" s="4" t="s">
        <v>26</v>
      </c>
      <c r="B10" s="14" t="s">
        <v>27</v>
      </c>
      <c r="C10" s="15" t="s">
        <v>103</v>
      </c>
      <c r="D10" s="15" t="s">
        <v>0</v>
      </c>
      <c r="E10" s="15" t="s">
        <v>29</v>
      </c>
      <c r="F10" s="15" t="s">
        <v>104</v>
      </c>
    </row>
    <row r="11" spans="1:9" s="18" customFormat="1" ht="30" customHeight="1">
      <c r="A11" s="4">
        <v>1</v>
      </c>
      <c r="B11" s="16" t="s">
        <v>2</v>
      </c>
      <c r="C11" s="69">
        <f>'2015 (2)'!F11</f>
        <v>-42630.28000000003</v>
      </c>
      <c r="D11" s="67">
        <f>265453.61-1500</f>
        <v>263953.61</v>
      </c>
      <c r="E11" s="67">
        <v>233561.4</v>
      </c>
      <c r="F11" s="67">
        <f>C11-D11+E11</f>
        <v>-73022.49000000002</v>
      </c>
      <c r="G11" s="5" t="s">
        <v>44</v>
      </c>
      <c r="H11" s="5">
        <v>9.98</v>
      </c>
      <c r="I11" s="31">
        <f>H11*12*H20</f>
        <v>263603.736</v>
      </c>
    </row>
    <row r="12" spans="1:9" s="18" customFormat="1" ht="15.75">
      <c r="A12" s="4">
        <v>2</v>
      </c>
      <c r="B12" s="16" t="s">
        <v>3</v>
      </c>
      <c r="C12" s="69">
        <f>'2015 (2)'!F12</f>
        <v>-3082.7000000000007</v>
      </c>
      <c r="D12" s="67">
        <f>23345.04</f>
        <v>23345.04</v>
      </c>
      <c r="E12" s="67">
        <v>22976.19</v>
      </c>
      <c r="F12" s="67">
        <f>C12-D12+E12</f>
        <v>-3451.550000000003</v>
      </c>
      <c r="G12" s="10" t="s">
        <v>45</v>
      </c>
      <c r="H12" s="5">
        <v>3.2</v>
      </c>
      <c r="I12" s="30">
        <f>H12*12*H20</f>
        <v>84522.24</v>
      </c>
    </row>
    <row r="13" spans="1:9" s="18" customFormat="1" ht="29.25" customHeight="1">
      <c r="A13" s="4">
        <v>3</v>
      </c>
      <c r="B13" s="16" t="s">
        <v>48</v>
      </c>
      <c r="C13" s="69">
        <f>'2015 (2)'!F13</f>
        <v>-1511.7199999999993</v>
      </c>
      <c r="D13" s="67">
        <f>11447.88</f>
        <v>11447.88</v>
      </c>
      <c r="E13" s="67">
        <v>11266.98</v>
      </c>
      <c r="F13" s="67">
        <f>C13-D13+E13</f>
        <v>-1692.619999999999</v>
      </c>
      <c r="G13" s="10" t="s">
        <v>58</v>
      </c>
      <c r="H13" s="5">
        <v>2.73</v>
      </c>
      <c r="I13" s="30">
        <f>H13*12*H20</f>
        <v>72108.036</v>
      </c>
    </row>
    <row r="14" spans="1:8" s="18" customFormat="1" ht="30" customHeight="1">
      <c r="A14" s="4">
        <v>4</v>
      </c>
      <c r="B14" s="16" t="s">
        <v>66</v>
      </c>
      <c r="C14" s="69">
        <f>'2015 (2)'!F14</f>
        <v>-770.6299999999983</v>
      </c>
      <c r="D14" s="67">
        <v>5836.32</v>
      </c>
      <c r="E14" s="67">
        <v>5744.06</v>
      </c>
      <c r="F14" s="67">
        <f>C14-D14+E14</f>
        <v>-862.8899999999976</v>
      </c>
      <c r="G14" s="17"/>
      <c r="H14" s="17"/>
    </row>
    <row r="15" spans="1:8" s="18" customFormat="1" ht="30" customHeight="1">
      <c r="A15" s="4">
        <v>5</v>
      </c>
      <c r="B15" s="16" t="s">
        <v>53</v>
      </c>
      <c r="C15" s="69">
        <f>'2015 (2)'!F15</f>
        <v>-822.54</v>
      </c>
      <c r="D15" s="67">
        <f>30771.15-127.44+127.23</f>
        <v>30770.940000000002</v>
      </c>
      <c r="E15" s="67">
        <v>28241.33</v>
      </c>
      <c r="F15" s="67">
        <f>C15-D15+E15</f>
        <v>-3352.1500000000015</v>
      </c>
      <c r="G15" s="17"/>
      <c r="H15" s="17"/>
    </row>
    <row r="16" spans="1:6" ht="19.5" customHeight="1">
      <c r="A16" s="4"/>
      <c r="B16" s="16" t="s">
        <v>4</v>
      </c>
      <c r="C16" s="68">
        <f>SUM(C11:C15)</f>
        <v>-48817.870000000024</v>
      </c>
      <c r="D16" s="68">
        <f>SUM(D11:D15)</f>
        <v>335353.79</v>
      </c>
      <c r="E16" s="68">
        <f>SUM(E11:E15)</f>
        <v>301789.96</v>
      </c>
      <c r="F16" s="68">
        <f>SUM(F11:F15)</f>
        <v>-82381.70000000001</v>
      </c>
    </row>
    <row r="17" ht="11.25" customHeight="1"/>
    <row r="18" spans="1:6" ht="15.75">
      <c r="A18" s="162" t="s">
        <v>30</v>
      </c>
      <c r="B18" s="162"/>
      <c r="C18" s="162"/>
      <c r="D18" s="162"/>
      <c r="E18" s="162"/>
      <c r="F18" s="162"/>
    </row>
    <row r="19" spans="1:8" ht="15.75">
      <c r="A19" s="95"/>
      <c r="B19" s="95"/>
      <c r="C19" s="95"/>
      <c r="D19" s="95"/>
      <c r="E19" s="95"/>
      <c r="F19" s="95"/>
      <c r="H19" s="5" t="s">
        <v>31</v>
      </c>
    </row>
    <row r="20" spans="1:8" ht="33" customHeight="1">
      <c r="A20" s="15" t="s">
        <v>43</v>
      </c>
      <c r="B20" s="163" t="s">
        <v>6</v>
      </c>
      <c r="C20" s="163"/>
      <c r="D20" s="163"/>
      <c r="E20" s="163"/>
      <c r="F20" s="19" t="s">
        <v>18</v>
      </c>
      <c r="G20" s="20"/>
      <c r="H20" s="5">
        <f>D5</f>
        <v>2201.1</v>
      </c>
    </row>
    <row r="21" spans="1:10" ht="18" customHeight="1">
      <c r="A21" s="97">
        <v>1</v>
      </c>
      <c r="B21" s="164" t="s">
        <v>8</v>
      </c>
      <c r="C21" s="164"/>
      <c r="D21" s="164"/>
      <c r="E21" s="164"/>
      <c r="F21" s="98">
        <f>I12</f>
        <v>84522.24</v>
      </c>
      <c r="G21" s="10"/>
      <c r="H21" s="5" t="s">
        <v>32</v>
      </c>
      <c r="I21" s="5" t="s">
        <v>33</v>
      </c>
      <c r="J21" s="5" t="s">
        <v>34</v>
      </c>
    </row>
    <row r="22" spans="1:9" ht="18" customHeight="1">
      <c r="A22" s="99">
        <v>2</v>
      </c>
      <c r="B22" s="158" t="s">
        <v>49</v>
      </c>
      <c r="C22" s="158"/>
      <c r="D22" s="158"/>
      <c r="E22" s="158"/>
      <c r="F22" s="100">
        <f>D14</f>
        <v>5836.32</v>
      </c>
      <c r="G22" s="10"/>
      <c r="I22" s="5">
        <v>2173</v>
      </c>
    </row>
    <row r="23" spans="1:9" ht="29.25" customHeight="1">
      <c r="A23" s="99">
        <v>3</v>
      </c>
      <c r="B23" s="158" t="s">
        <v>94</v>
      </c>
      <c r="C23" s="158"/>
      <c r="D23" s="158"/>
      <c r="E23" s="158"/>
      <c r="F23" s="100">
        <f>I13</f>
        <v>72108.036</v>
      </c>
      <c r="G23" s="96" t="s">
        <v>123</v>
      </c>
      <c r="H23" s="5">
        <f>F46+F48+F52+F57+F61</f>
        <v>6968</v>
      </c>
      <c r="I23" s="5">
        <f>I22*12</f>
        <v>26076</v>
      </c>
    </row>
    <row r="24" spans="1:7" ht="18" customHeight="1">
      <c r="A24" s="99">
        <v>4</v>
      </c>
      <c r="B24" s="158" t="s">
        <v>12</v>
      </c>
      <c r="C24" s="158"/>
      <c r="D24" s="158"/>
      <c r="E24" s="158"/>
      <c r="F24" s="100">
        <f>F25+F26+F27</f>
        <v>22423</v>
      </c>
      <c r="G24" s="12">
        <f>F67</f>
        <v>49483</v>
      </c>
    </row>
    <row r="25" spans="1:7" ht="16.5" customHeight="1">
      <c r="A25" s="99" t="s">
        <v>13</v>
      </c>
      <c r="B25" s="158" t="s">
        <v>35</v>
      </c>
      <c r="C25" s="158"/>
      <c r="D25" s="158"/>
      <c r="E25" s="158"/>
      <c r="F25" s="100">
        <f>F41+F42+F43+F47+F56+F60+F62+F63</f>
        <v>9916</v>
      </c>
      <c r="G25" s="10"/>
    </row>
    <row r="26" spans="1:7" ht="16.5" customHeight="1">
      <c r="A26" s="99" t="s">
        <v>13</v>
      </c>
      <c r="B26" s="158" t="s">
        <v>36</v>
      </c>
      <c r="C26" s="158"/>
      <c r="D26" s="158"/>
      <c r="E26" s="158"/>
      <c r="F26" s="100">
        <f>F40+F50+F51+F59</f>
        <v>9379</v>
      </c>
      <c r="G26" s="10"/>
    </row>
    <row r="27" spans="1:7" ht="16.5" customHeight="1">
      <c r="A27" s="99" t="s">
        <v>13</v>
      </c>
      <c r="B27" s="158" t="s">
        <v>37</v>
      </c>
      <c r="C27" s="158"/>
      <c r="D27" s="158"/>
      <c r="E27" s="158"/>
      <c r="F27" s="100">
        <f>F49+F54+F55+F58</f>
        <v>3128</v>
      </c>
      <c r="G27" s="10"/>
    </row>
    <row r="28" spans="1:7" ht="16.5" customHeight="1">
      <c r="A28" s="99" t="s">
        <v>55</v>
      </c>
      <c r="B28" s="159" t="s">
        <v>124</v>
      </c>
      <c r="C28" s="160"/>
      <c r="D28" s="160"/>
      <c r="E28" s="161"/>
      <c r="F28" s="100">
        <f>F53</f>
        <v>14434</v>
      </c>
      <c r="G28" s="10"/>
    </row>
    <row r="29" spans="1:7" ht="17.25" customHeight="1">
      <c r="A29" s="99" t="s">
        <v>56</v>
      </c>
      <c r="B29" s="153" t="s">
        <v>53</v>
      </c>
      <c r="C29" s="153"/>
      <c r="D29" s="153"/>
      <c r="E29" s="153"/>
      <c r="F29" s="100">
        <f>D15</f>
        <v>30770.940000000002</v>
      </c>
      <c r="G29" s="10"/>
    </row>
    <row r="30" spans="1:7" ht="17.25" customHeight="1">
      <c r="A30" s="99" t="s">
        <v>125</v>
      </c>
      <c r="B30" s="153" t="s">
        <v>57</v>
      </c>
      <c r="C30" s="153"/>
      <c r="D30" s="153"/>
      <c r="E30" s="153"/>
      <c r="F30" s="100">
        <f>D12+D13</f>
        <v>34792.92</v>
      </c>
      <c r="G30" s="10"/>
    </row>
    <row r="31" spans="1:7" ht="17.25" customHeight="1">
      <c r="A31" s="99" t="s">
        <v>126</v>
      </c>
      <c r="B31" s="153" t="s">
        <v>121</v>
      </c>
      <c r="C31" s="153"/>
      <c r="D31" s="153"/>
      <c r="E31" s="153"/>
      <c r="F31" s="100">
        <f>F44+F45+F64+F65+F66</f>
        <v>5658</v>
      </c>
      <c r="G31" s="10"/>
    </row>
    <row r="32" spans="1:7" s="26" customFormat="1" ht="21" customHeight="1">
      <c r="A32" s="101"/>
      <c r="B32" s="154" t="s">
        <v>14</v>
      </c>
      <c r="C32" s="154"/>
      <c r="D32" s="154"/>
      <c r="E32" s="154"/>
      <c r="F32" s="102">
        <f>F21+F22+F23+F24+F30+F29+F28</f>
        <v>264887.456</v>
      </c>
      <c r="G32" s="7"/>
    </row>
    <row r="34" spans="1:6" ht="18" customHeight="1">
      <c r="A34" s="155" t="s">
        <v>105</v>
      </c>
      <c r="B34" s="156"/>
      <c r="C34" s="156"/>
      <c r="D34" s="156"/>
      <c r="E34" s="157"/>
      <c r="F34" s="3">
        <f>D7+D16-F32</f>
        <v>342972.17999999993</v>
      </c>
    </row>
    <row r="35" spans="1:6" ht="20.25" customHeight="1">
      <c r="A35" s="155" t="s">
        <v>106</v>
      </c>
      <c r="B35" s="156"/>
      <c r="C35" s="156"/>
      <c r="D35" s="156"/>
      <c r="E35" s="157"/>
      <c r="F35" s="3">
        <f>F16</f>
        <v>-82381.70000000001</v>
      </c>
    </row>
    <row r="36" spans="1:6" ht="18" customHeight="1">
      <c r="A36" s="90" t="s">
        <v>93</v>
      </c>
      <c r="B36" s="90"/>
      <c r="C36" s="90"/>
      <c r="D36" s="90"/>
      <c r="E36" s="90"/>
      <c r="F36" s="3">
        <f>F34+F35</f>
        <v>260590.47999999992</v>
      </c>
    </row>
    <row r="37" ht="11.25" customHeight="1"/>
    <row r="39" spans="1:6" ht="15.75">
      <c r="A39" s="27" t="s">
        <v>26</v>
      </c>
      <c r="B39" s="27" t="s">
        <v>17</v>
      </c>
      <c r="C39" s="146" t="s">
        <v>38</v>
      </c>
      <c r="D39" s="147"/>
      <c r="E39" s="148"/>
      <c r="F39" s="27" t="s">
        <v>39</v>
      </c>
    </row>
    <row r="40" spans="1:6" s="35" customFormat="1" ht="15.75">
      <c r="A40" s="124">
        <v>1</v>
      </c>
      <c r="B40" s="125" t="s">
        <v>91</v>
      </c>
      <c r="C40" s="149" t="s">
        <v>84</v>
      </c>
      <c r="D40" s="150"/>
      <c r="E40" s="151"/>
      <c r="F40" s="128">
        <f>2*12*179</f>
        <v>4296</v>
      </c>
    </row>
    <row r="41" spans="1:6" s="33" customFormat="1" ht="15.75">
      <c r="A41" s="124">
        <v>2</v>
      </c>
      <c r="B41" s="126">
        <v>42387</v>
      </c>
      <c r="C41" s="152" t="s">
        <v>108</v>
      </c>
      <c r="D41" s="152"/>
      <c r="E41" s="152"/>
      <c r="F41" s="129">
        <v>5809</v>
      </c>
    </row>
    <row r="42" spans="1:6" s="35" customFormat="1" ht="15.75">
      <c r="A42" s="124">
        <v>3</v>
      </c>
      <c r="B42" s="126">
        <v>42432</v>
      </c>
      <c r="C42" s="152" t="s">
        <v>109</v>
      </c>
      <c r="D42" s="152"/>
      <c r="E42" s="152"/>
      <c r="F42" s="129">
        <v>701</v>
      </c>
    </row>
    <row r="43" spans="1:6" s="37" customFormat="1" ht="15.75">
      <c r="A43" s="124">
        <v>4</v>
      </c>
      <c r="B43" s="126">
        <v>42447</v>
      </c>
      <c r="C43" s="152" t="s">
        <v>109</v>
      </c>
      <c r="D43" s="152"/>
      <c r="E43" s="152"/>
      <c r="F43" s="129">
        <v>747</v>
      </c>
    </row>
    <row r="44" spans="1:6" s="39" customFormat="1" ht="15.75">
      <c r="A44" s="124">
        <v>5</v>
      </c>
      <c r="B44" s="127">
        <v>42514</v>
      </c>
      <c r="C44" s="142" t="s">
        <v>110</v>
      </c>
      <c r="D44" s="142"/>
      <c r="E44" s="142"/>
      <c r="F44" s="130">
        <v>966</v>
      </c>
    </row>
    <row r="45" spans="1:6" s="41" customFormat="1" ht="15.75">
      <c r="A45" s="124">
        <v>6</v>
      </c>
      <c r="B45" s="127">
        <v>42517</v>
      </c>
      <c r="C45" s="142" t="s">
        <v>110</v>
      </c>
      <c r="D45" s="142"/>
      <c r="E45" s="142"/>
      <c r="F45" s="130">
        <v>1380</v>
      </c>
    </row>
    <row r="46" spans="1:6" s="78" customFormat="1" ht="15.75">
      <c r="A46" s="124">
        <v>7</v>
      </c>
      <c r="B46" s="127">
        <v>42521</v>
      </c>
      <c r="C46" s="142" t="s">
        <v>111</v>
      </c>
      <c r="D46" s="142"/>
      <c r="E46" s="142"/>
      <c r="F46" s="131">
        <v>1417</v>
      </c>
    </row>
    <row r="47" spans="1:6" s="83" customFormat="1" ht="15.75">
      <c r="A47" s="124">
        <v>8</v>
      </c>
      <c r="B47" s="126">
        <v>42537</v>
      </c>
      <c r="C47" s="140" t="s">
        <v>112</v>
      </c>
      <c r="D47" s="140"/>
      <c r="E47" s="140"/>
      <c r="F47" s="132">
        <v>827</v>
      </c>
    </row>
    <row r="48" spans="1:6" s="87" customFormat="1" ht="15">
      <c r="A48" s="124">
        <v>9</v>
      </c>
      <c r="B48" s="127">
        <v>42551</v>
      </c>
      <c r="C48" s="142" t="s">
        <v>111</v>
      </c>
      <c r="D48" s="142"/>
      <c r="E48" s="142"/>
      <c r="F48" s="131">
        <v>1300</v>
      </c>
    </row>
    <row r="49" spans="1:6" s="87" customFormat="1" ht="15">
      <c r="A49" s="124">
        <v>10</v>
      </c>
      <c r="B49" s="127">
        <v>42555</v>
      </c>
      <c r="C49" s="140" t="s">
        <v>113</v>
      </c>
      <c r="D49" s="140"/>
      <c r="E49" s="140"/>
      <c r="F49" s="131">
        <v>1205</v>
      </c>
    </row>
    <row r="50" spans="1:6" s="87" customFormat="1" ht="15">
      <c r="A50" s="124">
        <v>11</v>
      </c>
      <c r="B50" s="126">
        <v>42556</v>
      </c>
      <c r="C50" s="140" t="s">
        <v>114</v>
      </c>
      <c r="D50" s="140"/>
      <c r="E50" s="140"/>
      <c r="F50" s="133">
        <v>3692</v>
      </c>
    </row>
    <row r="51" spans="1:6" s="87" customFormat="1" ht="15">
      <c r="A51" s="124">
        <v>12</v>
      </c>
      <c r="B51" s="126">
        <v>42569</v>
      </c>
      <c r="C51" s="140" t="s">
        <v>115</v>
      </c>
      <c r="D51" s="140"/>
      <c r="E51" s="140"/>
      <c r="F51" s="134">
        <v>575</v>
      </c>
    </row>
    <row r="52" spans="1:6" s="33" customFormat="1" ht="15.75">
      <c r="A52" s="124">
        <v>13</v>
      </c>
      <c r="B52" s="126">
        <v>42582</v>
      </c>
      <c r="C52" s="140" t="s">
        <v>111</v>
      </c>
      <c r="D52" s="140"/>
      <c r="E52" s="140"/>
      <c r="F52" s="135">
        <v>1417</v>
      </c>
    </row>
    <row r="53" spans="1:6" s="35" customFormat="1" ht="15.75">
      <c r="A53" s="124">
        <v>14</v>
      </c>
      <c r="B53" s="126">
        <v>42594</v>
      </c>
      <c r="C53" s="140" t="s">
        <v>116</v>
      </c>
      <c r="D53" s="140"/>
      <c r="E53" s="140"/>
      <c r="F53" s="135">
        <v>14434</v>
      </c>
    </row>
    <row r="54" spans="1:6" s="37" customFormat="1" ht="15.75">
      <c r="A54" s="124">
        <v>15</v>
      </c>
      <c r="B54" s="126">
        <v>42598</v>
      </c>
      <c r="C54" s="140" t="s">
        <v>117</v>
      </c>
      <c r="D54" s="140"/>
      <c r="E54" s="140"/>
      <c r="F54" s="135">
        <v>1000</v>
      </c>
    </row>
    <row r="55" spans="1:6" s="39" customFormat="1" ht="15.75">
      <c r="A55" s="124">
        <v>16</v>
      </c>
      <c r="B55" s="126">
        <v>42601</v>
      </c>
      <c r="C55" s="143" t="s">
        <v>118</v>
      </c>
      <c r="D55" s="144"/>
      <c r="E55" s="145"/>
      <c r="F55" s="131">
        <v>132</v>
      </c>
    </row>
    <row r="56" spans="1:6" s="33" customFormat="1" ht="15.75">
      <c r="A56" s="124">
        <v>17</v>
      </c>
      <c r="B56" s="126">
        <v>42601</v>
      </c>
      <c r="C56" s="140" t="s">
        <v>112</v>
      </c>
      <c r="D56" s="140"/>
      <c r="E56" s="140"/>
      <c r="F56" s="129">
        <v>654</v>
      </c>
    </row>
    <row r="57" spans="1:6" s="35" customFormat="1" ht="15.75">
      <c r="A57" s="124">
        <v>18</v>
      </c>
      <c r="B57" s="126">
        <v>42613</v>
      </c>
      <c r="C57" s="140" t="s">
        <v>111</v>
      </c>
      <c r="D57" s="140"/>
      <c r="E57" s="140"/>
      <c r="F57" s="135">
        <v>1417</v>
      </c>
    </row>
    <row r="58" spans="1:6" s="37" customFormat="1" ht="15.75">
      <c r="A58" s="124">
        <v>19</v>
      </c>
      <c r="B58" s="126">
        <v>42628</v>
      </c>
      <c r="C58" s="140" t="s">
        <v>113</v>
      </c>
      <c r="D58" s="140"/>
      <c r="E58" s="140"/>
      <c r="F58" s="135">
        <v>791</v>
      </c>
    </row>
    <row r="59" spans="1:6" s="39" customFormat="1" ht="15.75">
      <c r="A59" s="124">
        <v>20</v>
      </c>
      <c r="B59" s="126">
        <v>42620</v>
      </c>
      <c r="C59" s="140" t="s">
        <v>119</v>
      </c>
      <c r="D59" s="140"/>
      <c r="E59" s="140"/>
      <c r="F59" s="136">
        <v>816</v>
      </c>
    </row>
    <row r="60" spans="1:6" s="41" customFormat="1" ht="15.75">
      <c r="A60" s="124">
        <v>21</v>
      </c>
      <c r="B60" s="126">
        <v>42641</v>
      </c>
      <c r="C60" s="142" t="s">
        <v>112</v>
      </c>
      <c r="D60" s="142"/>
      <c r="E60" s="142"/>
      <c r="F60" s="129">
        <v>377</v>
      </c>
    </row>
    <row r="61" spans="1:6" s="35" customFormat="1" ht="15.75">
      <c r="A61" s="124">
        <v>22</v>
      </c>
      <c r="B61" s="126" t="s">
        <v>122</v>
      </c>
      <c r="C61" s="140" t="s">
        <v>111</v>
      </c>
      <c r="D61" s="140"/>
      <c r="E61" s="140"/>
      <c r="F61" s="135">
        <v>1417</v>
      </c>
    </row>
    <row r="62" spans="1:6" s="78" customFormat="1" ht="15.75">
      <c r="A62" s="124">
        <v>23</v>
      </c>
      <c r="B62" s="126">
        <v>42649</v>
      </c>
      <c r="C62" s="142" t="s">
        <v>112</v>
      </c>
      <c r="D62" s="142"/>
      <c r="E62" s="142"/>
      <c r="F62" s="129">
        <v>377</v>
      </c>
    </row>
    <row r="63" spans="1:6" s="83" customFormat="1" ht="15.75">
      <c r="A63" s="124">
        <v>24</v>
      </c>
      <c r="B63" s="126">
        <v>42668</v>
      </c>
      <c r="C63" s="140" t="s">
        <v>120</v>
      </c>
      <c r="D63" s="140"/>
      <c r="E63" s="140"/>
      <c r="F63" s="129">
        <v>424</v>
      </c>
    </row>
    <row r="64" spans="1:6" s="87" customFormat="1" ht="15">
      <c r="A64" s="124">
        <v>25</v>
      </c>
      <c r="B64" s="126">
        <v>42688</v>
      </c>
      <c r="C64" s="140" t="s">
        <v>110</v>
      </c>
      <c r="D64" s="140"/>
      <c r="E64" s="140"/>
      <c r="F64" s="137">
        <v>966</v>
      </c>
    </row>
    <row r="65" spans="1:6" s="87" customFormat="1" ht="15">
      <c r="A65" s="124">
        <v>26</v>
      </c>
      <c r="B65" s="126">
        <v>42689</v>
      </c>
      <c r="C65" s="140" t="s">
        <v>110</v>
      </c>
      <c r="D65" s="140"/>
      <c r="E65" s="140"/>
      <c r="F65" s="137">
        <v>966</v>
      </c>
    </row>
    <row r="66" spans="1:6" s="87" customFormat="1" ht="15">
      <c r="A66" s="124">
        <v>27</v>
      </c>
      <c r="B66" s="126">
        <v>42724</v>
      </c>
      <c r="C66" s="140" t="s">
        <v>110</v>
      </c>
      <c r="D66" s="140"/>
      <c r="E66" s="140"/>
      <c r="F66" s="137">
        <v>1380</v>
      </c>
    </row>
    <row r="67" spans="1:6" s="26" customFormat="1" ht="15.75">
      <c r="A67" s="141" t="s">
        <v>40</v>
      </c>
      <c r="B67" s="141"/>
      <c r="C67" s="141"/>
      <c r="D67" s="141"/>
      <c r="E67" s="141"/>
      <c r="F67" s="28">
        <f>SUM(F40:F66)</f>
        <v>49483</v>
      </c>
    </row>
  </sheetData>
  <sheetProtection selectLockedCells="1" selectUnlockedCells="1"/>
  <mergeCells count="47">
    <mergeCell ref="C50:E50"/>
    <mergeCell ref="C51:E51"/>
    <mergeCell ref="C52:E52"/>
    <mergeCell ref="C65:E65"/>
    <mergeCell ref="C66:E66"/>
    <mergeCell ref="C41:E41"/>
    <mergeCell ref="C42:E42"/>
    <mergeCell ref="C43:E43"/>
    <mergeCell ref="C44:E44"/>
    <mergeCell ref="C45:E45"/>
    <mergeCell ref="C46:E46"/>
    <mergeCell ref="C47:E47"/>
    <mergeCell ref="C61:E61"/>
    <mergeCell ref="C59:E59"/>
    <mergeCell ref="C60:E60"/>
    <mergeCell ref="C62:E62"/>
    <mergeCell ref="C63:E63"/>
    <mergeCell ref="C64:E64"/>
    <mergeCell ref="C53:E53"/>
    <mergeCell ref="C54:E54"/>
    <mergeCell ref="C55:E55"/>
    <mergeCell ref="A1:F1"/>
    <mergeCell ref="A2:F2"/>
    <mergeCell ref="A18:F18"/>
    <mergeCell ref="B20:E20"/>
    <mergeCell ref="B21:E21"/>
    <mergeCell ref="B22:E22"/>
    <mergeCell ref="B23:E23"/>
    <mergeCell ref="B24:E24"/>
    <mergeCell ref="B25:E25"/>
    <mergeCell ref="B26:E26"/>
    <mergeCell ref="B27:E27"/>
    <mergeCell ref="C57:E57"/>
    <mergeCell ref="B28:E28"/>
    <mergeCell ref="B31:E31"/>
    <mergeCell ref="C48:E48"/>
    <mergeCell ref="C49:E49"/>
    <mergeCell ref="A67:E67"/>
    <mergeCell ref="A34:E34"/>
    <mergeCell ref="A35:E35"/>
    <mergeCell ref="B29:E29"/>
    <mergeCell ref="B30:E30"/>
    <mergeCell ref="B32:E32"/>
    <mergeCell ref="C39:E39"/>
    <mergeCell ref="C40:E40"/>
    <mergeCell ref="C56:E56"/>
    <mergeCell ref="C58:E58"/>
  </mergeCells>
  <printOptions horizontalCentered="1" verticalCentered="1"/>
  <pageMargins left="0.7480314960629921" right="0.7480314960629921" top="0.1968503937007874" bottom="0.1968503937007874" header="0" footer="0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50"/>
  <sheetViews>
    <sheetView view="pageBreakPreview" zoomScaleSheetLayoutView="100" zoomScalePageLayoutView="0" workbookViewId="0" topLeftCell="A19">
      <selection activeCell="I13" sqref="I13"/>
    </sheetView>
  </sheetViews>
  <sheetFormatPr defaultColWidth="9.140625" defaultRowHeight="12.75" outlineLevelRow="1"/>
  <cols>
    <col min="1" max="1" width="4.421875" style="9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1" width="9.140625" style="5" customWidth="1"/>
    <col min="12" max="12" width="11.00390625" style="5" bestFit="1" customWidth="1"/>
    <col min="13" max="16384" width="9.140625" style="5" customWidth="1"/>
  </cols>
  <sheetData>
    <row r="1" spans="1:7" ht="15.75">
      <c r="A1" s="162" t="s">
        <v>41</v>
      </c>
      <c r="B1" s="162"/>
      <c r="C1" s="162"/>
      <c r="D1" s="162"/>
      <c r="E1" s="162"/>
      <c r="F1" s="162"/>
      <c r="G1" s="93"/>
    </row>
    <row r="2" spans="1:8" ht="15.75">
      <c r="A2" s="162" t="s">
        <v>60</v>
      </c>
      <c r="B2" s="162"/>
      <c r="C2" s="162"/>
      <c r="D2" s="162"/>
      <c r="E2" s="162"/>
      <c r="F2" s="162"/>
      <c r="G2" s="7"/>
      <c r="H2" s="8"/>
    </row>
    <row r="3" ht="9" customHeight="1"/>
    <row r="4" spans="1:6" ht="15.75" outlineLevel="1">
      <c r="A4" s="10" t="s">
        <v>83</v>
      </c>
      <c r="C4" s="10"/>
      <c r="D4" s="10"/>
      <c r="E4" s="10"/>
      <c r="F4" s="10"/>
    </row>
    <row r="5" spans="1:6" ht="15.75" outlineLevel="1">
      <c r="A5" s="10" t="s">
        <v>19</v>
      </c>
      <c r="C5" s="10"/>
      <c r="D5" s="10">
        <v>2201.1</v>
      </c>
      <c r="E5" s="10" t="s">
        <v>20</v>
      </c>
      <c r="F5" s="10"/>
    </row>
    <row r="6" ht="9" customHeight="1">
      <c r="I6" s="31"/>
    </row>
    <row r="7" spans="1:6" ht="15.75">
      <c r="A7" s="7" t="s">
        <v>21</v>
      </c>
      <c r="C7" s="7"/>
      <c r="D7" s="11">
        <f>'2014'!B41</f>
        <v>176030.65</v>
      </c>
      <c r="E7" s="7" t="s">
        <v>22</v>
      </c>
      <c r="F7" s="7"/>
    </row>
    <row r="8" spans="1:6" ht="15.75">
      <c r="A8" s="7" t="s">
        <v>23</v>
      </c>
      <c r="C8" s="10"/>
      <c r="D8" s="12">
        <f>C16</f>
        <v>-66909.12000000001</v>
      </c>
      <c r="E8" s="10" t="s">
        <v>24</v>
      </c>
      <c r="F8" s="10"/>
    </row>
    <row r="9" spans="2:6" ht="15.75">
      <c r="B9" s="10"/>
      <c r="C9" s="10"/>
      <c r="D9" s="10"/>
      <c r="E9" s="10"/>
      <c r="F9" s="13" t="s">
        <v>25</v>
      </c>
    </row>
    <row r="10" spans="1:6" s="9" customFormat="1" ht="28.5" customHeight="1">
      <c r="A10" s="4" t="s">
        <v>26</v>
      </c>
      <c r="B10" s="14" t="s">
        <v>27</v>
      </c>
      <c r="C10" s="15" t="s">
        <v>28</v>
      </c>
      <c r="D10" s="15" t="s">
        <v>0</v>
      </c>
      <c r="E10" s="15" t="s">
        <v>29</v>
      </c>
      <c r="F10" s="15" t="s">
        <v>42</v>
      </c>
    </row>
    <row r="11" spans="1:9" s="18" customFormat="1" ht="30" customHeight="1">
      <c r="A11" s="4">
        <v>1</v>
      </c>
      <c r="B11" s="16" t="s">
        <v>2</v>
      </c>
      <c r="C11" s="69">
        <v>-59546.4</v>
      </c>
      <c r="D11" s="67">
        <f>265453.61-1103.23</f>
        <v>264350.38</v>
      </c>
      <c r="E11" s="67">
        <v>281266.5</v>
      </c>
      <c r="F11" s="67">
        <f>C11-D11+E11</f>
        <v>-42630.28000000003</v>
      </c>
      <c r="G11" s="5" t="s">
        <v>44</v>
      </c>
      <c r="H11" s="5">
        <v>10.05</v>
      </c>
      <c r="I11" s="31">
        <f>H11*12*H20</f>
        <v>265452.66000000003</v>
      </c>
    </row>
    <row r="12" spans="1:9" s="18" customFormat="1" ht="15.75">
      <c r="A12" s="4">
        <v>2</v>
      </c>
      <c r="B12" s="16" t="s">
        <v>3</v>
      </c>
      <c r="C12" s="69">
        <v>-2780.25</v>
      </c>
      <c r="D12" s="67">
        <v>23345.04</v>
      </c>
      <c r="E12" s="67">
        <v>23042.59</v>
      </c>
      <c r="F12" s="67">
        <f>C12-D12+E12</f>
        <v>-3082.7000000000007</v>
      </c>
      <c r="G12" s="10" t="s">
        <v>45</v>
      </c>
      <c r="H12" s="5">
        <v>3.2</v>
      </c>
      <c r="I12" s="30">
        <f>H12*12*H20</f>
        <v>84522.24</v>
      </c>
    </row>
    <row r="13" spans="1:9" s="18" customFormat="1" ht="29.25" customHeight="1">
      <c r="A13" s="4">
        <v>3</v>
      </c>
      <c r="B13" s="16" t="s">
        <v>48</v>
      </c>
      <c r="C13" s="69">
        <v>-1366.85</v>
      </c>
      <c r="D13" s="67">
        <v>11447.88</v>
      </c>
      <c r="E13" s="67">
        <v>11303.01</v>
      </c>
      <c r="F13" s="67">
        <f>C13-D13+E13</f>
        <v>-1511.7199999999993</v>
      </c>
      <c r="G13" s="10" t="s">
        <v>58</v>
      </c>
      <c r="H13" s="94">
        <v>2.42</v>
      </c>
      <c r="I13" s="30">
        <f>H13*12*H20</f>
        <v>63919.943999999996</v>
      </c>
    </row>
    <row r="14" spans="1:8" s="18" customFormat="1" ht="30" customHeight="1">
      <c r="A14" s="4">
        <v>4</v>
      </c>
      <c r="B14" s="16" t="s">
        <v>66</v>
      </c>
      <c r="C14" s="69">
        <v>-1540.48</v>
      </c>
      <c r="D14" s="67">
        <f>6609.69-1618.81+1103.23</f>
        <v>6094.109999999999</v>
      </c>
      <c r="E14" s="67">
        <v>6863.96</v>
      </c>
      <c r="F14" s="67">
        <f>C14-D14+E14</f>
        <v>-770.6299999999983</v>
      </c>
      <c r="G14" s="17"/>
      <c r="H14" s="17"/>
    </row>
    <row r="15" spans="1:8" s="18" customFormat="1" ht="30" customHeight="1">
      <c r="A15" s="4">
        <v>5</v>
      </c>
      <c r="B15" s="16" t="s">
        <v>53</v>
      </c>
      <c r="C15" s="69">
        <v>-1675.14</v>
      </c>
      <c r="D15" s="67">
        <f>6181.2-1067.84</f>
        <v>5113.36</v>
      </c>
      <c r="E15" s="67">
        <v>5965.96</v>
      </c>
      <c r="F15" s="67">
        <f>C15-D15+E15</f>
        <v>-822.54</v>
      </c>
      <c r="G15" s="17"/>
      <c r="H15" s="17"/>
    </row>
    <row r="16" spans="1:12" ht="19.5" customHeight="1">
      <c r="A16" s="4"/>
      <c r="B16" s="16" t="s">
        <v>4</v>
      </c>
      <c r="C16" s="68">
        <f>SUM(C11:C15)</f>
        <v>-66909.12000000001</v>
      </c>
      <c r="D16" s="68">
        <f>SUM(D11:D15)</f>
        <v>310350.76999999996</v>
      </c>
      <c r="E16" s="68">
        <f>SUM(E11:E15)</f>
        <v>328442.0200000001</v>
      </c>
      <c r="F16" s="68">
        <f>SUM(F11:F15)</f>
        <v>-48817.870000000024</v>
      </c>
      <c r="L16" s="30"/>
    </row>
    <row r="17" ht="11.25" customHeight="1"/>
    <row r="18" spans="1:6" ht="15.75">
      <c r="A18" s="162" t="s">
        <v>30</v>
      </c>
      <c r="B18" s="162"/>
      <c r="C18" s="162"/>
      <c r="D18" s="162"/>
      <c r="E18" s="162"/>
      <c r="F18" s="162"/>
    </row>
    <row r="19" spans="1:8" ht="15.75">
      <c r="A19" s="93"/>
      <c r="B19" s="93"/>
      <c r="C19" s="93"/>
      <c r="D19" s="93"/>
      <c r="E19" s="93"/>
      <c r="F19" s="93"/>
      <c r="H19" s="5" t="s">
        <v>31</v>
      </c>
    </row>
    <row r="20" spans="1:8" ht="33" customHeight="1">
      <c r="A20" s="15" t="s">
        <v>43</v>
      </c>
      <c r="B20" s="163" t="s">
        <v>6</v>
      </c>
      <c r="C20" s="163"/>
      <c r="D20" s="163"/>
      <c r="E20" s="163"/>
      <c r="F20" s="19" t="s">
        <v>18</v>
      </c>
      <c r="G20" s="20"/>
      <c r="H20" s="5">
        <v>2201.1</v>
      </c>
    </row>
    <row r="21" spans="1:10" ht="18" customHeight="1">
      <c r="A21" s="97">
        <v>1</v>
      </c>
      <c r="B21" s="164" t="s">
        <v>8</v>
      </c>
      <c r="C21" s="164"/>
      <c r="D21" s="164"/>
      <c r="E21" s="164"/>
      <c r="F21" s="98">
        <f>I12</f>
        <v>84522.24</v>
      </c>
      <c r="G21" s="10"/>
      <c r="H21" s="5" t="s">
        <v>32</v>
      </c>
      <c r="I21" s="5" t="s">
        <v>33</v>
      </c>
      <c r="J21" s="5" t="s">
        <v>34</v>
      </c>
    </row>
    <row r="22" spans="1:9" ht="18" customHeight="1">
      <c r="A22" s="99">
        <v>2</v>
      </c>
      <c r="B22" s="158" t="s">
        <v>49</v>
      </c>
      <c r="C22" s="158"/>
      <c r="D22" s="158"/>
      <c r="E22" s="158"/>
      <c r="F22" s="100">
        <f>D14</f>
        <v>6094.109999999999</v>
      </c>
      <c r="G22" s="10"/>
      <c r="I22" s="5">
        <v>2173</v>
      </c>
    </row>
    <row r="23" spans="1:9" ht="29.25" customHeight="1">
      <c r="A23" s="99">
        <v>3</v>
      </c>
      <c r="B23" s="158" t="s">
        <v>94</v>
      </c>
      <c r="C23" s="158"/>
      <c r="D23" s="158"/>
      <c r="E23" s="158"/>
      <c r="F23" s="100">
        <f>I13</f>
        <v>63919.943999999996</v>
      </c>
      <c r="G23" s="96" t="s">
        <v>88</v>
      </c>
      <c r="H23" s="5">
        <f>1149.6*1.202</f>
        <v>1381.8192</v>
      </c>
      <c r="I23" s="5">
        <f>I22*12</f>
        <v>26076</v>
      </c>
    </row>
    <row r="24" spans="1:8" ht="18" customHeight="1">
      <c r="A24" s="99">
        <v>4</v>
      </c>
      <c r="B24" s="158" t="s">
        <v>12</v>
      </c>
      <c r="C24" s="158"/>
      <c r="D24" s="158"/>
      <c r="E24" s="158"/>
      <c r="F24" s="100">
        <f>F25+F26+F27</f>
        <v>19433</v>
      </c>
      <c r="G24" s="12">
        <f>F50</f>
        <v>19433</v>
      </c>
      <c r="H24" s="5">
        <f>1495*1.202</f>
        <v>1796.99</v>
      </c>
    </row>
    <row r="25" spans="1:7" ht="16.5" customHeight="1">
      <c r="A25" s="99" t="s">
        <v>13</v>
      </c>
      <c r="B25" s="158" t="s">
        <v>35</v>
      </c>
      <c r="C25" s="158"/>
      <c r="D25" s="158"/>
      <c r="E25" s="158"/>
      <c r="F25" s="100">
        <f>F42+F45+F47+F48+F46</f>
        <v>6667</v>
      </c>
      <c r="G25" s="10"/>
    </row>
    <row r="26" spans="1:7" ht="16.5" customHeight="1">
      <c r="A26" s="99" t="s">
        <v>13</v>
      </c>
      <c r="B26" s="158" t="s">
        <v>36</v>
      </c>
      <c r="C26" s="158"/>
      <c r="D26" s="158"/>
      <c r="E26" s="158"/>
      <c r="F26" s="100">
        <f>F38+F40+F41+F43+F39+F44+F49</f>
        <v>12766</v>
      </c>
      <c r="G26" s="10"/>
    </row>
    <row r="27" spans="1:7" ht="16.5" customHeight="1">
      <c r="A27" s="99" t="s">
        <v>13</v>
      </c>
      <c r="B27" s="158" t="s">
        <v>37</v>
      </c>
      <c r="C27" s="158"/>
      <c r="D27" s="158"/>
      <c r="E27" s="158"/>
      <c r="F27" s="100">
        <v>0</v>
      </c>
      <c r="G27" s="10"/>
    </row>
    <row r="28" spans="1:7" ht="17.25" customHeight="1">
      <c r="A28" s="99">
        <v>5</v>
      </c>
      <c r="B28" s="153" t="s">
        <v>53</v>
      </c>
      <c r="C28" s="153"/>
      <c r="D28" s="153"/>
      <c r="E28" s="153"/>
      <c r="F28" s="100">
        <f>D15</f>
        <v>5113.36</v>
      </c>
      <c r="G28" s="10"/>
    </row>
    <row r="29" spans="1:7" ht="17.25" customHeight="1">
      <c r="A29" s="99">
        <v>6</v>
      </c>
      <c r="B29" s="153" t="s">
        <v>57</v>
      </c>
      <c r="C29" s="153"/>
      <c r="D29" s="153"/>
      <c r="E29" s="153"/>
      <c r="F29" s="100">
        <f>D12+D13</f>
        <v>34792.92</v>
      </c>
      <c r="G29" s="10"/>
    </row>
    <row r="30" spans="1:7" s="26" customFormat="1" ht="21" customHeight="1">
      <c r="A30" s="101"/>
      <c r="B30" s="154" t="s">
        <v>14</v>
      </c>
      <c r="C30" s="154"/>
      <c r="D30" s="154"/>
      <c r="E30" s="154"/>
      <c r="F30" s="102">
        <f>F21+F22+F23+F24+F29+F28</f>
        <v>213875.57399999996</v>
      </c>
      <c r="G30" s="7"/>
    </row>
    <row r="32" spans="1:6" ht="18" customHeight="1">
      <c r="A32" s="89" t="s">
        <v>99</v>
      </c>
      <c r="B32" s="89"/>
      <c r="C32" s="89"/>
      <c r="D32" s="89"/>
      <c r="E32" s="89"/>
      <c r="F32" s="3">
        <f>D16-F30+D7</f>
        <v>272505.846</v>
      </c>
    </row>
    <row r="33" spans="1:6" ht="20.25" customHeight="1">
      <c r="A33" s="89" t="s">
        <v>92</v>
      </c>
      <c r="B33" s="89"/>
      <c r="C33" s="89"/>
      <c r="D33" s="89"/>
      <c r="E33" s="89"/>
      <c r="F33" s="3">
        <f>F16</f>
        <v>-48817.870000000024</v>
      </c>
    </row>
    <row r="34" spans="1:6" ht="18" customHeight="1">
      <c r="A34" s="90" t="s">
        <v>93</v>
      </c>
      <c r="B34" s="90"/>
      <c r="C34" s="90"/>
      <c r="D34" s="90"/>
      <c r="E34" s="90"/>
      <c r="F34" s="3">
        <f>F32+F33</f>
        <v>223687.976</v>
      </c>
    </row>
    <row r="35" ht="11.25" customHeight="1"/>
    <row r="37" spans="1:6" ht="15.75">
      <c r="A37" s="27" t="s">
        <v>26</v>
      </c>
      <c r="B37" s="27" t="s">
        <v>17</v>
      </c>
      <c r="C37" s="146" t="s">
        <v>38</v>
      </c>
      <c r="D37" s="147"/>
      <c r="E37" s="148"/>
      <c r="F37" s="27" t="s">
        <v>39</v>
      </c>
    </row>
    <row r="38" spans="1:6" s="35" customFormat="1" ht="15.75">
      <c r="A38" s="34"/>
      <c r="B38" s="44" t="s">
        <v>91</v>
      </c>
      <c r="C38" s="165" t="s">
        <v>84</v>
      </c>
      <c r="D38" s="166"/>
      <c r="E38" s="167"/>
      <c r="F38" s="92">
        <f>2*12*179</f>
        <v>4296</v>
      </c>
    </row>
    <row r="39" spans="1:6" s="33" customFormat="1" ht="15.75">
      <c r="A39" s="32"/>
      <c r="B39" s="42">
        <v>42033</v>
      </c>
      <c r="C39" s="168" t="s">
        <v>96</v>
      </c>
      <c r="D39" s="169"/>
      <c r="E39" s="170"/>
      <c r="F39" s="43">
        <v>3405</v>
      </c>
    </row>
    <row r="40" spans="1:6" s="35" customFormat="1" ht="31.5" customHeight="1">
      <c r="A40" s="34"/>
      <c r="B40" s="44">
        <v>42061</v>
      </c>
      <c r="C40" s="165" t="s">
        <v>97</v>
      </c>
      <c r="D40" s="166"/>
      <c r="E40" s="167"/>
      <c r="F40" s="45">
        <v>1248</v>
      </c>
    </row>
    <row r="41" spans="1:6" s="37" customFormat="1" ht="15.75">
      <c r="A41" s="36"/>
      <c r="B41" s="48">
        <v>42083</v>
      </c>
      <c r="C41" s="174" t="s">
        <v>85</v>
      </c>
      <c r="D41" s="175"/>
      <c r="E41" s="176"/>
      <c r="F41" s="49">
        <v>1394</v>
      </c>
    </row>
    <row r="42" spans="1:6" s="39" customFormat="1" ht="15.75">
      <c r="A42" s="38"/>
      <c r="B42" s="50">
        <v>42122</v>
      </c>
      <c r="C42" s="177" t="s">
        <v>86</v>
      </c>
      <c r="D42" s="178"/>
      <c r="E42" s="179"/>
      <c r="F42" s="51">
        <v>377</v>
      </c>
    </row>
    <row r="43" spans="1:6" s="41" customFormat="1" ht="15.75">
      <c r="A43" s="40"/>
      <c r="B43" s="46">
        <v>42131</v>
      </c>
      <c r="C43" s="180" t="s">
        <v>87</v>
      </c>
      <c r="D43" s="181"/>
      <c r="E43" s="182"/>
      <c r="F43" s="47">
        <v>492</v>
      </c>
    </row>
    <row r="44" spans="1:6" s="78" customFormat="1" ht="15.75">
      <c r="A44" s="75"/>
      <c r="B44" s="76">
        <v>42262</v>
      </c>
      <c r="C44" s="183" t="s">
        <v>98</v>
      </c>
      <c r="D44" s="184"/>
      <c r="E44" s="185"/>
      <c r="F44" s="77">
        <v>133</v>
      </c>
    </row>
    <row r="45" spans="1:6" s="83" customFormat="1" ht="15.75">
      <c r="A45" s="80"/>
      <c r="B45" s="81">
        <v>42289</v>
      </c>
      <c r="C45" s="186" t="s">
        <v>86</v>
      </c>
      <c r="D45" s="187"/>
      <c r="E45" s="188"/>
      <c r="F45" s="82">
        <v>377</v>
      </c>
    </row>
    <row r="46" spans="1:6" s="87" customFormat="1" ht="15">
      <c r="A46" s="84"/>
      <c r="B46" s="85">
        <v>42317</v>
      </c>
      <c r="C46" s="189" t="s">
        <v>89</v>
      </c>
      <c r="D46" s="190"/>
      <c r="E46" s="191"/>
      <c r="F46" s="86">
        <v>4745</v>
      </c>
    </row>
    <row r="47" spans="1:6" s="87" customFormat="1" ht="33" customHeight="1">
      <c r="A47" s="84"/>
      <c r="B47" s="85">
        <v>42318</v>
      </c>
      <c r="C47" s="171" t="s">
        <v>90</v>
      </c>
      <c r="D47" s="172"/>
      <c r="E47" s="173"/>
      <c r="F47" s="88">
        <v>791</v>
      </c>
    </row>
    <row r="48" spans="1:6" s="87" customFormat="1" ht="15">
      <c r="A48" s="84"/>
      <c r="B48" s="85">
        <v>42321</v>
      </c>
      <c r="C48" s="171" t="s">
        <v>86</v>
      </c>
      <c r="D48" s="172"/>
      <c r="E48" s="173"/>
      <c r="F48" s="88">
        <v>377</v>
      </c>
    </row>
    <row r="49" spans="1:6" s="87" customFormat="1" ht="15">
      <c r="A49" s="84"/>
      <c r="B49" s="85">
        <v>42340</v>
      </c>
      <c r="C49" s="171" t="s">
        <v>95</v>
      </c>
      <c r="D49" s="172"/>
      <c r="E49" s="173"/>
      <c r="F49" s="88">
        <f>899*2</f>
        <v>1798</v>
      </c>
    </row>
    <row r="50" spans="1:6" s="26" customFormat="1" ht="15.75">
      <c r="A50" s="141" t="s">
        <v>40</v>
      </c>
      <c r="B50" s="141"/>
      <c r="C50" s="141"/>
      <c r="D50" s="141"/>
      <c r="E50" s="141"/>
      <c r="F50" s="28">
        <f>SUM(F38:F49)</f>
        <v>19433</v>
      </c>
    </row>
  </sheetData>
  <sheetProtection selectLockedCells="1" selectUnlockedCells="1"/>
  <mergeCells count="28">
    <mergeCell ref="C47:E47"/>
    <mergeCell ref="C48:E48"/>
    <mergeCell ref="C49:E49"/>
    <mergeCell ref="A50:E50"/>
    <mergeCell ref="C41:E41"/>
    <mergeCell ref="C42:E42"/>
    <mergeCell ref="C43:E43"/>
    <mergeCell ref="C44:E44"/>
    <mergeCell ref="C45:E45"/>
    <mergeCell ref="C46:E46"/>
    <mergeCell ref="B29:E29"/>
    <mergeCell ref="B30:E30"/>
    <mergeCell ref="C37:E37"/>
    <mergeCell ref="C38:E38"/>
    <mergeCell ref="C39:E39"/>
    <mergeCell ref="C40:E40"/>
    <mergeCell ref="B23:E23"/>
    <mergeCell ref="B24:E24"/>
    <mergeCell ref="B25:E25"/>
    <mergeCell ref="B26:E26"/>
    <mergeCell ref="B27:E27"/>
    <mergeCell ref="B28:E28"/>
    <mergeCell ref="A1:F1"/>
    <mergeCell ref="A2:F2"/>
    <mergeCell ref="A18:F18"/>
    <mergeCell ref="B20:E20"/>
    <mergeCell ref="B21:E21"/>
    <mergeCell ref="B22:E22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50"/>
  <sheetViews>
    <sheetView view="pageBreakPreview" zoomScaleSheetLayoutView="100" zoomScalePageLayoutView="0" workbookViewId="0" topLeftCell="A3">
      <selection activeCell="D7" sqref="D7"/>
    </sheetView>
  </sheetViews>
  <sheetFormatPr defaultColWidth="9.140625" defaultRowHeight="12.75" outlineLevelRow="1"/>
  <cols>
    <col min="1" max="1" width="4.421875" style="9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162" t="s">
        <v>41</v>
      </c>
      <c r="B1" s="162"/>
      <c r="C1" s="162"/>
      <c r="D1" s="162"/>
      <c r="E1" s="162"/>
      <c r="F1" s="162"/>
      <c r="G1" s="6"/>
    </row>
    <row r="2" spans="1:8" ht="15.75">
      <c r="A2" s="162" t="s">
        <v>60</v>
      </c>
      <c r="B2" s="162"/>
      <c r="C2" s="162"/>
      <c r="D2" s="162"/>
      <c r="E2" s="162"/>
      <c r="F2" s="162"/>
      <c r="G2" s="7"/>
      <c r="H2" s="8"/>
    </row>
    <row r="3" ht="9" customHeight="1"/>
    <row r="4" spans="1:6" ht="15.75" hidden="1" outlineLevel="1">
      <c r="A4" s="10" t="s">
        <v>83</v>
      </c>
      <c r="C4" s="10"/>
      <c r="D4" s="10"/>
      <c r="E4" s="10"/>
      <c r="F4" s="10"/>
    </row>
    <row r="5" spans="1:6" ht="15.75" hidden="1" outlineLevel="1">
      <c r="A5" s="10" t="s">
        <v>19</v>
      </c>
      <c r="C5" s="10"/>
      <c r="D5" s="10">
        <v>2201.1</v>
      </c>
      <c r="E5" s="10" t="s">
        <v>20</v>
      </c>
      <c r="F5" s="10"/>
    </row>
    <row r="6" ht="9" customHeight="1" collapsed="1">
      <c r="I6" s="31"/>
    </row>
    <row r="7" spans="1:6" ht="15.75">
      <c r="A7" s="7" t="s">
        <v>21</v>
      </c>
      <c r="C7" s="7"/>
      <c r="D7" s="11">
        <f>'2014'!B41</f>
        <v>176030.65</v>
      </c>
      <c r="E7" s="7" t="s">
        <v>22</v>
      </c>
      <c r="F7" s="7"/>
    </row>
    <row r="8" spans="1:6" ht="15.75">
      <c r="A8" s="7" t="s">
        <v>23</v>
      </c>
      <c r="C8" s="10"/>
      <c r="D8" s="12">
        <f>C16</f>
        <v>-36791.57</v>
      </c>
      <c r="E8" s="10" t="s">
        <v>24</v>
      </c>
      <c r="F8" s="10"/>
    </row>
    <row r="9" spans="2:6" ht="15.75">
      <c r="B9" s="10"/>
      <c r="C9" s="10"/>
      <c r="D9" s="10"/>
      <c r="E9" s="10"/>
      <c r="F9" s="13" t="s">
        <v>25</v>
      </c>
    </row>
    <row r="10" spans="1:6" s="9" customFormat="1" ht="28.5" customHeight="1">
      <c r="A10" s="4" t="s">
        <v>26</v>
      </c>
      <c r="B10" s="14" t="s">
        <v>27</v>
      </c>
      <c r="C10" s="15" t="s">
        <v>28</v>
      </c>
      <c r="D10" s="15" t="s">
        <v>0</v>
      </c>
      <c r="E10" s="15" t="s">
        <v>29</v>
      </c>
      <c r="F10" s="15" t="s">
        <v>42</v>
      </c>
    </row>
    <row r="11" spans="1:9" s="18" customFormat="1" ht="30" customHeight="1">
      <c r="A11" s="4">
        <v>1</v>
      </c>
      <c r="B11" s="16" t="s">
        <v>2</v>
      </c>
      <c r="C11" s="69">
        <v>-30188.36</v>
      </c>
      <c r="D11" s="67">
        <f>265453.61-1103.23</f>
        <v>264350.38</v>
      </c>
      <c r="E11" s="67">
        <v>281266.5</v>
      </c>
      <c r="F11" s="67">
        <f>C11-D11+E11</f>
        <v>-13272.23999999999</v>
      </c>
      <c r="G11" s="5" t="s">
        <v>44</v>
      </c>
      <c r="H11" s="5">
        <v>9.98</v>
      </c>
      <c r="I11" s="31">
        <f>H11*12*H20</f>
        <v>275196.504</v>
      </c>
    </row>
    <row r="12" spans="1:9" s="18" customFormat="1" ht="15.75">
      <c r="A12" s="4">
        <v>2</v>
      </c>
      <c r="B12" s="16" t="s">
        <v>3</v>
      </c>
      <c r="C12" s="69">
        <v>-2780.25</v>
      </c>
      <c r="D12" s="67">
        <v>23345.04</v>
      </c>
      <c r="E12" s="67">
        <v>23042.59</v>
      </c>
      <c r="F12" s="67">
        <f>C12-D12+E12</f>
        <v>-3082.7000000000007</v>
      </c>
      <c r="G12" s="10" t="s">
        <v>45</v>
      </c>
      <c r="H12" s="5">
        <v>3.2</v>
      </c>
      <c r="I12" s="30">
        <f>H12*12*H20</f>
        <v>88239.36000000002</v>
      </c>
    </row>
    <row r="13" spans="1:9" s="18" customFormat="1" ht="29.25" customHeight="1">
      <c r="A13" s="4">
        <v>3</v>
      </c>
      <c r="B13" s="16" t="s">
        <v>48</v>
      </c>
      <c r="C13" s="69">
        <v>-1366.85</v>
      </c>
      <c r="D13" s="67">
        <v>11447.88</v>
      </c>
      <c r="E13" s="67">
        <v>11303.01</v>
      </c>
      <c r="F13" s="67">
        <f>C13-D13+E13</f>
        <v>-1511.7199999999993</v>
      </c>
      <c r="G13" s="10" t="s">
        <v>58</v>
      </c>
      <c r="H13" s="5">
        <f>1.73+0.69</f>
        <v>2.42</v>
      </c>
      <c r="I13" s="30">
        <f>H13*12*H20</f>
        <v>66731.016</v>
      </c>
    </row>
    <row r="14" spans="1:8" s="18" customFormat="1" ht="30" customHeight="1">
      <c r="A14" s="4">
        <v>4</v>
      </c>
      <c r="B14" s="16" t="s">
        <v>66</v>
      </c>
      <c r="C14" s="69">
        <v>-780.97</v>
      </c>
      <c r="D14" s="67">
        <f>6609.69-1618.81+1103.23</f>
        <v>6094.109999999999</v>
      </c>
      <c r="E14" s="67">
        <v>6863.69</v>
      </c>
      <c r="F14" s="67">
        <f>C14-D14+E14</f>
        <v>-11.389999999999418</v>
      </c>
      <c r="G14" s="17"/>
      <c r="H14" s="17"/>
    </row>
    <row r="15" spans="1:8" s="18" customFormat="1" ht="30" customHeight="1">
      <c r="A15" s="4">
        <v>5</v>
      </c>
      <c r="B15" s="16" t="s">
        <v>53</v>
      </c>
      <c r="C15" s="69">
        <v>-1675.14</v>
      </c>
      <c r="D15" s="67">
        <f>6181.2-1067.84</f>
        <v>5113.36</v>
      </c>
      <c r="E15" s="67">
        <v>5965.96</v>
      </c>
      <c r="F15" s="67">
        <f>C15-D15+E15</f>
        <v>-822.54</v>
      </c>
      <c r="G15" s="17"/>
      <c r="H15" s="17"/>
    </row>
    <row r="16" spans="1:6" ht="19.5" customHeight="1">
      <c r="A16" s="4"/>
      <c r="B16" s="16" t="s">
        <v>4</v>
      </c>
      <c r="C16" s="68">
        <f>SUM(C11:C15)</f>
        <v>-36791.57</v>
      </c>
      <c r="D16" s="68">
        <f>SUM(D11:D15)</f>
        <v>310350.76999999996</v>
      </c>
      <c r="E16" s="68">
        <f>SUM(E11:E15)</f>
        <v>328441.75000000006</v>
      </c>
      <c r="F16" s="68">
        <f>SUM(F11:F15)</f>
        <v>-18700.58999999999</v>
      </c>
    </row>
    <row r="17" ht="11.25" customHeight="1"/>
    <row r="18" spans="1:6" ht="15.75">
      <c r="A18" s="162" t="s">
        <v>30</v>
      </c>
      <c r="B18" s="162"/>
      <c r="C18" s="162"/>
      <c r="D18" s="162"/>
      <c r="E18" s="162"/>
      <c r="F18" s="162"/>
    </row>
    <row r="19" spans="1:8" ht="15.75">
      <c r="A19" s="29"/>
      <c r="B19" s="6"/>
      <c r="C19" s="6"/>
      <c r="D19" s="6"/>
      <c r="E19" s="6"/>
      <c r="F19" s="6"/>
      <c r="H19" s="5" t="s">
        <v>31</v>
      </c>
    </row>
    <row r="20" spans="1:8" ht="33" customHeight="1">
      <c r="A20" s="15" t="s">
        <v>43</v>
      </c>
      <c r="B20" s="163" t="s">
        <v>6</v>
      </c>
      <c r="C20" s="163"/>
      <c r="D20" s="163"/>
      <c r="E20" s="163"/>
      <c r="F20" s="19" t="s">
        <v>18</v>
      </c>
      <c r="G20" s="20"/>
      <c r="H20" s="5">
        <f>427.3+1870.6</f>
        <v>2297.9</v>
      </c>
    </row>
    <row r="21" spans="1:10" ht="18" customHeight="1">
      <c r="A21" s="21">
        <v>1</v>
      </c>
      <c r="B21" s="164" t="s">
        <v>8</v>
      </c>
      <c r="C21" s="164"/>
      <c r="D21" s="164"/>
      <c r="E21" s="164"/>
      <c r="F21" s="1">
        <f>I12</f>
        <v>88239.36000000002</v>
      </c>
      <c r="G21" s="22"/>
      <c r="H21" s="5" t="s">
        <v>32</v>
      </c>
      <c r="I21" s="5" t="s">
        <v>33</v>
      </c>
      <c r="J21" s="5" t="s">
        <v>34</v>
      </c>
    </row>
    <row r="22" spans="1:9" ht="18" customHeight="1">
      <c r="A22" s="23">
        <v>2</v>
      </c>
      <c r="B22" s="158" t="s">
        <v>49</v>
      </c>
      <c r="C22" s="158"/>
      <c r="D22" s="158"/>
      <c r="E22" s="158"/>
      <c r="F22" s="2">
        <f>D14</f>
        <v>6094.109999999999</v>
      </c>
      <c r="G22" s="22"/>
      <c r="I22" s="5">
        <v>2173</v>
      </c>
    </row>
    <row r="23" spans="1:9" ht="29.25" customHeight="1">
      <c r="A23" s="23">
        <v>3</v>
      </c>
      <c r="B23" s="158" t="s">
        <v>94</v>
      </c>
      <c r="C23" s="158"/>
      <c r="D23" s="158"/>
      <c r="E23" s="158"/>
      <c r="F23" s="2">
        <f>I13</f>
        <v>66731.016</v>
      </c>
      <c r="G23" s="79" t="s">
        <v>88</v>
      </c>
      <c r="H23" s="5">
        <f>1149.6*1.202</f>
        <v>1381.8192</v>
      </c>
      <c r="I23" s="5">
        <f>I22*12</f>
        <v>26076</v>
      </c>
    </row>
    <row r="24" spans="1:8" ht="18" customHeight="1">
      <c r="A24" s="23">
        <v>4</v>
      </c>
      <c r="B24" s="158" t="s">
        <v>12</v>
      </c>
      <c r="C24" s="158"/>
      <c r="D24" s="158"/>
      <c r="E24" s="158"/>
      <c r="F24" s="2">
        <f>F25+F26+F27</f>
        <v>19433</v>
      </c>
      <c r="G24" s="91">
        <f>F50</f>
        <v>19433</v>
      </c>
      <c r="H24" s="5">
        <f>1495*1.202</f>
        <v>1796.99</v>
      </c>
    </row>
    <row r="25" spans="1:7" ht="16.5" customHeight="1">
      <c r="A25" s="23" t="s">
        <v>13</v>
      </c>
      <c r="B25" s="158" t="s">
        <v>35</v>
      </c>
      <c r="C25" s="158"/>
      <c r="D25" s="158"/>
      <c r="E25" s="158"/>
      <c r="F25" s="3">
        <f>F42+F45+F47+F48+F46</f>
        <v>6667</v>
      </c>
      <c r="G25" s="10"/>
    </row>
    <row r="26" spans="1:7" ht="16.5" customHeight="1">
      <c r="A26" s="23" t="s">
        <v>13</v>
      </c>
      <c r="B26" s="158" t="s">
        <v>36</v>
      </c>
      <c r="C26" s="158"/>
      <c r="D26" s="158"/>
      <c r="E26" s="158"/>
      <c r="F26" s="3">
        <f>F38+F40+F41+F43+F39+F44+F49</f>
        <v>12766</v>
      </c>
      <c r="G26" s="10"/>
    </row>
    <row r="27" spans="1:7" ht="16.5" customHeight="1">
      <c r="A27" s="23" t="s">
        <v>13</v>
      </c>
      <c r="B27" s="158" t="s">
        <v>37</v>
      </c>
      <c r="C27" s="158"/>
      <c r="D27" s="158"/>
      <c r="E27" s="158"/>
      <c r="F27" s="3">
        <v>0</v>
      </c>
      <c r="G27" s="10"/>
    </row>
    <row r="28" spans="1:7" ht="17.25" customHeight="1">
      <c r="A28" s="23">
        <v>5</v>
      </c>
      <c r="B28" s="153" t="s">
        <v>53</v>
      </c>
      <c r="C28" s="153"/>
      <c r="D28" s="153"/>
      <c r="E28" s="153"/>
      <c r="F28" s="3">
        <f>D15</f>
        <v>5113.36</v>
      </c>
      <c r="G28" s="10"/>
    </row>
    <row r="29" spans="1:7" ht="17.25" customHeight="1">
      <c r="A29" s="23">
        <v>6</v>
      </c>
      <c r="B29" s="153" t="s">
        <v>57</v>
      </c>
      <c r="C29" s="153"/>
      <c r="D29" s="153"/>
      <c r="E29" s="153"/>
      <c r="F29" s="3">
        <f>D12+D13</f>
        <v>34792.92</v>
      </c>
      <c r="G29" s="10"/>
    </row>
    <row r="30" spans="1:7" s="26" customFormat="1" ht="21" customHeight="1">
      <c r="A30" s="24"/>
      <c r="B30" s="192" t="s">
        <v>14</v>
      </c>
      <c r="C30" s="192"/>
      <c r="D30" s="192"/>
      <c r="E30" s="192"/>
      <c r="F30" s="25">
        <f>F21+F22+F23+F24+F29+F28</f>
        <v>220403.766</v>
      </c>
      <c r="G30" s="7"/>
    </row>
    <row r="32" spans="1:6" ht="18" customHeight="1">
      <c r="A32" s="89" t="s">
        <v>99</v>
      </c>
      <c r="B32" s="89"/>
      <c r="C32" s="89"/>
      <c r="D32" s="89"/>
      <c r="E32" s="89"/>
      <c r="F32" s="3">
        <f>D7+D16-F30</f>
        <v>265977.6539999999</v>
      </c>
    </row>
    <row r="33" spans="1:6" ht="20.25" customHeight="1">
      <c r="A33" s="89" t="s">
        <v>92</v>
      </c>
      <c r="B33" s="89"/>
      <c r="C33" s="89"/>
      <c r="D33" s="89"/>
      <c r="E33" s="89"/>
      <c r="F33" s="3">
        <f>F16</f>
        <v>-18700.58999999999</v>
      </c>
    </row>
    <row r="34" spans="1:6" ht="18" customHeight="1">
      <c r="A34" s="90" t="s">
        <v>93</v>
      </c>
      <c r="B34" s="90"/>
      <c r="C34" s="90"/>
      <c r="D34" s="90"/>
      <c r="E34" s="90"/>
      <c r="F34" s="3">
        <f>F32+F33</f>
        <v>247277.06399999993</v>
      </c>
    </row>
    <row r="35" ht="11.25" customHeight="1"/>
    <row r="37" spans="1:6" ht="15.75">
      <c r="A37" s="27" t="s">
        <v>26</v>
      </c>
      <c r="B37" s="27" t="s">
        <v>17</v>
      </c>
      <c r="C37" s="146" t="s">
        <v>38</v>
      </c>
      <c r="D37" s="147"/>
      <c r="E37" s="148"/>
      <c r="F37" s="27" t="s">
        <v>39</v>
      </c>
    </row>
    <row r="38" spans="1:6" s="35" customFormat="1" ht="15.75">
      <c r="A38" s="34"/>
      <c r="B38" s="44" t="s">
        <v>91</v>
      </c>
      <c r="C38" s="165" t="s">
        <v>84</v>
      </c>
      <c r="D38" s="166"/>
      <c r="E38" s="167"/>
      <c r="F38" s="92">
        <f>2*12*179</f>
        <v>4296</v>
      </c>
    </row>
    <row r="39" spans="1:6" s="33" customFormat="1" ht="15.75">
      <c r="A39" s="32"/>
      <c r="B39" s="42">
        <v>42033</v>
      </c>
      <c r="C39" s="168" t="s">
        <v>96</v>
      </c>
      <c r="D39" s="169"/>
      <c r="E39" s="170"/>
      <c r="F39" s="43">
        <v>3405</v>
      </c>
    </row>
    <row r="40" spans="1:6" s="35" customFormat="1" ht="31.5" customHeight="1">
      <c r="A40" s="34"/>
      <c r="B40" s="44">
        <v>42061</v>
      </c>
      <c r="C40" s="165" t="s">
        <v>97</v>
      </c>
      <c r="D40" s="166"/>
      <c r="E40" s="167"/>
      <c r="F40" s="45">
        <v>1248</v>
      </c>
    </row>
    <row r="41" spans="1:6" s="37" customFormat="1" ht="15.75">
      <c r="A41" s="36"/>
      <c r="B41" s="48">
        <v>42083</v>
      </c>
      <c r="C41" s="174" t="s">
        <v>85</v>
      </c>
      <c r="D41" s="175"/>
      <c r="E41" s="176"/>
      <c r="F41" s="49">
        <v>1394</v>
      </c>
    </row>
    <row r="42" spans="1:6" s="39" customFormat="1" ht="15.75">
      <c r="A42" s="38"/>
      <c r="B42" s="50">
        <v>42122</v>
      </c>
      <c r="C42" s="177" t="s">
        <v>86</v>
      </c>
      <c r="D42" s="178"/>
      <c r="E42" s="179"/>
      <c r="F42" s="51">
        <v>377</v>
      </c>
    </row>
    <row r="43" spans="1:6" s="41" customFormat="1" ht="15.75">
      <c r="A43" s="40"/>
      <c r="B43" s="46">
        <v>42131</v>
      </c>
      <c r="C43" s="180" t="s">
        <v>87</v>
      </c>
      <c r="D43" s="181"/>
      <c r="E43" s="182"/>
      <c r="F43" s="47">
        <v>492</v>
      </c>
    </row>
    <row r="44" spans="1:6" s="78" customFormat="1" ht="15.75">
      <c r="A44" s="75"/>
      <c r="B44" s="76">
        <v>42262</v>
      </c>
      <c r="C44" s="183" t="s">
        <v>98</v>
      </c>
      <c r="D44" s="184"/>
      <c r="E44" s="185"/>
      <c r="F44" s="77">
        <v>133</v>
      </c>
    </row>
    <row r="45" spans="1:6" s="83" customFormat="1" ht="15.75">
      <c r="A45" s="80"/>
      <c r="B45" s="81">
        <v>42289</v>
      </c>
      <c r="C45" s="186" t="s">
        <v>86</v>
      </c>
      <c r="D45" s="187"/>
      <c r="E45" s="188"/>
      <c r="F45" s="82">
        <v>377</v>
      </c>
    </row>
    <row r="46" spans="1:6" s="87" customFormat="1" ht="15">
      <c r="A46" s="84"/>
      <c r="B46" s="85">
        <v>42317</v>
      </c>
      <c r="C46" s="189" t="s">
        <v>89</v>
      </c>
      <c r="D46" s="190"/>
      <c r="E46" s="191"/>
      <c r="F46" s="86">
        <v>4745</v>
      </c>
    </row>
    <row r="47" spans="1:6" s="87" customFormat="1" ht="33" customHeight="1">
      <c r="A47" s="84"/>
      <c r="B47" s="85">
        <v>42318</v>
      </c>
      <c r="C47" s="171" t="s">
        <v>90</v>
      </c>
      <c r="D47" s="172"/>
      <c r="E47" s="173"/>
      <c r="F47" s="88">
        <v>791</v>
      </c>
    </row>
    <row r="48" spans="1:6" s="87" customFormat="1" ht="15">
      <c r="A48" s="84"/>
      <c r="B48" s="85">
        <v>42321</v>
      </c>
      <c r="C48" s="171" t="s">
        <v>86</v>
      </c>
      <c r="D48" s="172"/>
      <c r="E48" s="173"/>
      <c r="F48" s="88">
        <v>377</v>
      </c>
    </row>
    <row r="49" spans="1:6" s="87" customFormat="1" ht="15">
      <c r="A49" s="84"/>
      <c r="B49" s="85">
        <v>42340</v>
      </c>
      <c r="C49" s="171" t="s">
        <v>95</v>
      </c>
      <c r="D49" s="172"/>
      <c r="E49" s="173"/>
      <c r="F49" s="88">
        <f>899*2</f>
        <v>1798</v>
      </c>
    </row>
    <row r="50" spans="1:6" s="26" customFormat="1" ht="15.75">
      <c r="A50" s="141" t="s">
        <v>40</v>
      </c>
      <c r="B50" s="141"/>
      <c r="C50" s="141"/>
      <c r="D50" s="141"/>
      <c r="E50" s="141"/>
      <c r="F50" s="28">
        <f>SUM(F38:F49)</f>
        <v>19433</v>
      </c>
    </row>
  </sheetData>
  <sheetProtection selectLockedCells="1" selectUnlockedCells="1"/>
  <mergeCells count="28">
    <mergeCell ref="A50:E50"/>
    <mergeCell ref="C43:E43"/>
    <mergeCell ref="C42:E42"/>
    <mergeCell ref="C44:E44"/>
    <mergeCell ref="C45:E45"/>
    <mergeCell ref="C46:E46"/>
    <mergeCell ref="C48:E48"/>
    <mergeCell ref="C47:E47"/>
    <mergeCell ref="C37:E37"/>
    <mergeCell ref="C39:E39"/>
    <mergeCell ref="C38:E38"/>
    <mergeCell ref="C41:E41"/>
    <mergeCell ref="C40:E40"/>
    <mergeCell ref="C49:E49"/>
    <mergeCell ref="B30:E30"/>
    <mergeCell ref="B23:E23"/>
    <mergeCell ref="B24:E24"/>
    <mergeCell ref="B25:E25"/>
    <mergeCell ref="B26:E26"/>
    <mergeCell ref="B27:E27"/>
    <mergeCell ref="B29:E29"/>
    <mergeCell ref="B28:E28"/>
    <mergeCell ref="A1:F1"/>
    <mergeCell ref="A2:F2"/>
    <mergeCell ref="A18:F18"/>
    <mergeCell ref="B20:E20"/>
    <mergeCell ref="B21:E21"/>
    <mergeCell ref="B22:E22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69"/>
  <sheetViews>
    <sheetView zoomScalePageLayoutView="0" workbookViewId="0" topLeftCell="A17">
      <selection activeCell="E10" sqref="E10:E14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3" width="26.8515625" style="0" customWidth="1"/>
    <col min="4" max="4" width="15.28125" style="0" customWidth="1"/>
    <col min="5" max="5" width="21.421875" style="0" customWidth="1"/>
  </cols>
  <sheetData>
    <row r="1" spans="1:5" ht="18.75">
      <c r="A1" s="193" t="s">
        <v>46</v>
      </c>
      <c r="B1" s="193"/>
      <c r="C1" s="193"/>
      <c r="D1" s="193"/>
      <c r="E1" s="193"/>
    </row>
    <row r="2" spans="1:5" ht="18.75">
      <c r="A2" s="193" t="s">
        <v>61</v>
      </c>
      <c r="B2" s="193"/>
      <c r="C2" s="193"/>
      <c r="D2" s="193"/>
      <c r="E2" s="193"/>
    </row>
    <row r="3" ht="18.75">
      <c r="A3" s="52"/>
    </row>
    <row r="4" ht="18.75">
      <c r="A4" s="52" t="s">
        <v>62</v>
      </c>
    </row>
    <row r="5" ht="18.75">
      <c r="A5" s="52" t="s">
        <v>63</v>
      </c>
    </row>
    <row r="6" ht="18.75">
      <c r="A6" s="52" t="s">
        <v>64</v>
      </c>
    </row>
    <row r="7" ht="18.75">
      <c r="A7" s="59"/>
    </row>
    <row r="8" ht="50.25" customHeight="1" thickBot="1">
      <c r="A8" s="53" t="s">
        <v>65</v>
      </c>
    </row>
    <row r="9" spans="1:5" ht="38.25" thickBot="1">
      <c r="A9" s="54"/>
      <c r="B9" s="110" t="s">
        <v>47</v>
      </c>
      <c r="C9" s="110" t="s">
        <v>0</v>
      </c>
      <c r="D9" s="110" t="s">
        <v>1</v>
      </c>
      <c r="E9" s="110" t="s">
        <v>23</v>
      </c>
    </row>
    <row r="10" spans="1:5" ht="17.25" customHeight="1">
      <c r="A10" s="108" t="s">
        <v>2</v>
      </c>
      <c r="B10" s="113">
        <v>38405.32</v>
      </c>
      <c r="C10" s="114">
        <v>258274.83</v>
      </c>
      <c r="D10" s="114">
        <v>237133.75</v>
      </c>
      <c r="E10" s="115">
        <f>B10+C10-D10</f>
        <v>59546.399999999965</v>
      </c>
    </row>
    <row r="11" spans="1:5" ht="19.5" customHeight="1" thickBot="1">
      <c r="A11" s="109" t="s">
        <v>3</v>
      </c>
      <c r="B11" s="116">
        <v>3974.19</v>
      </c>
      <c r="C11" s="112">
        <v>23345.04</v>
      </c>
      <c r="D11" s="112">
        <v>24538.98</v>
      </c>
      <c r="E11" s="117">
        <f>B11+C11-D11</f>
        <v>2780.25</v>
      </c>
    </row>
    <row r="12" spans="1:5" ht="38.25" thickBot="1">
      <c r="A12" s="109" t="s">
        <v>48</v>
      </c>
      <c r="B12" s="116">
        <v>2541.03</v>
      </c>
      <c r="C12" s="112">
        <v>11447.88</v>
      </c>
      <c r="D12" s="112">
        <v>12622.06</v>
      </c>
      <c r="E12" s="117">
        <f>B12+C12-D12</f>
        <v>1366.8500000000004</v>
      </c>
    </row>
    <row r="13" spans="1:5" ht="31.5" customHeight="1">
      <c r="A13" s="108" t="s">
        <v>66</v>
      </c>
      <c r="B13" s="116">
        <v>993.63</v>
      </c>
      <c r="C13" s="112">
        <v>6681.76</v>
      </c>
      <c r="D13" s="112">
        <v>6134.91</v>
      </c>
      <c r="E13" s="117">
        <f>B13+C13-D13</f>
        <v>1540.4800000000005</v>
      </c>
    </row>
    <row r="14" spans="1:5" ht="38.25" thickBot="1">
      <c r="A14" s="109" t="s">
        <v>53</v>
      </c>
      <c r="B14" s="118">
        <v>1295.02</v>
      </c>
      <c r="C14" s="119">
        <v>5561.72</v>
      </c>
      <c r="D14" s="119">
        <v>5181.6</v>
      </c>
      <c r="E14" s="120">
        <f>B14+C14-D14</f>
        <v>1675.1399999999994</v>
      </c>
    </row>
    <row r="15" spans="1:5" ht="38.25" hidden="1" thickBot="1">
      <c r="A15" s="71" t="s">
        <v>67</v>
      </c>
      <c r="B15" s="111">
        <v>0</v>
      </c>
      <c r="C15" s="111"/>
      <c r="D15" s="111"/>
      <c r="E15" s="111"/>
    </row>
    <row r="16" spans="1:5" ht="38.25" hidden="1" thickBot="1">
      <c r="A16" s="56" t="s">
        <v>68</v>
      </c>
      <c r="B16" s="57">
        <v>0</v>
      </c>
      <c r="C16" s="57"/>
      <c r="D16" s="57"/>
      <c r="E16" s="104"/>
    </row>
    <row r="17" spans="1:5" ht="19.5" thickBot="1">
      <c r="A17" s="56" t="s">
        <v>4</v>
      </c>
      <c r="B17" s="58">
        <v>47209.2</v>
      </c>
      <c r="C17" s="58">
        <f>C10+C11+C12+C13+C14</f>
        <v>305311.23</v>
      </c>
      <c r="D17" s="103">
        <f>D10+D11+D12+D13+D14</f>
        <v>285611.3</v>
      </c>
      <c r="E17" s="105">
        <f>E10+E11+E12+E13+E14</f>
        <v>66909.11999999997</v>
      </c>
    </row>
    <row r="18" ht="15">
      <c r="A18" s="65"/>
    </row>
    <row r="19" ht="15">
      <c r="A19" s="65"/>
    </row>
    <row r="20" ht="19.5" thickBot="1">
      <c r="A20" s="59" t="s">
        <v>5</v>
      </c>
    </row>
    <row r="21" spans="1:5" ht="38.25" thickBot="1">
      <c r="A21" s="60" t="s">
        <v>50</v>
      </c>
      <c r="B21" s="55" t="s">
        <v>6</v>
      </c>
      <c r="C21" s="55" t="s">
        <v>18</v>
      </c>
      <c r="E21" s="106" t="s">
        <v>107</v>
      </c>
    </row>
    <row r="22" spans="1:5" ht="19.5" thickBot="1">
      <c r="A22" s="61" t="s">
        <v>7</v>
      </c>
      <c r="B22" s="62" t="s">
        <v>3</v>
      </c>
      <c r="C22" s="57">
        <f>C11+C12</f>
        <v>34792.92</v>
      </c>
      <c r="E22">
        <v>2201.1</v>
      </c>
    </row>
    <row r="23" spans="1:3" ht="38.25" thickBot="1">
      <c r="A23" s="61" t="s">
        <v>9</v>
      </c>
      <c r="B23" s="62" t="s">
        <v>66</v>
      </c>
      <c r="C23" s="57">
        <f>C13</f>
        <v>6681.76</v>
      </c>
    </row>
    <row r="24" spans="1:3" ht="38.25" thickBot="1">
      <c r="A24" s="61" t="s">
        <v>10</v>
      </c>
      <c r="B24" s="62" t="s">
        <v>53</v>
      </c>
      <c r="C24" s="57">
        <v>5561.72</v>
      </c>
    </row>
    <row r="25" spans="1:3" ht="19.5" thickBot="1">
      <c r="A25" s="61" t="s">
        <v>11</v>
      </c>
      <c r="B25" s="62" t="s">
        <v>54</v>
      </c>
      <c r="C25" s="57">
        <v>15451.32</v>
      </c>
    </row>
    <row r="26" spans="1:3" ht="19.5" thickBot="1">
      <c r="A26" s="61" t="s">
        <v>55</v>
      </c>
      <c r="B26" s="62" t="s">
        <v>8</v>
      </c>
      <c r="C26" s="57">
        <f>E22*12*3.2</f>
        <v>84522.23999999999</v>
      </c>
    </row>
    <row r="27" spans="1:3" ht="38.25" thickBot="1">
      <c r="A27" s="61" t="s">
        <v>56</v>
      </c>
      <c r="B27" s="62" t="s">
        <v>12</v>
      </c>
      <c r="C27" s="57">
        <v>76980.48</v>
      </c>
    </row>
    <row r="28" spans="1:3" ht="19.5" thickBot="1">
      <c r="A28" s="61" t="s">
        <v>13</v>
      </c>
      <c r="B28" s="63" t="s">
        <v>69</v>
      </c>
      <c r="C28" s="107">
        <v>2148</v>
      </c>
    </row>
    <row r="29" spans="1:3" ht="38.25" thickBot="1">
      <c r="A29" s="61" t="s">
        <v>13</v>
      </c>
      <c r="B29" s="63" t="s">
        <v>70</v>
      </c>
      <c r="C29" s="107">
        <v>1593</v>
      </c>
    </row>
    <row r="30" spans="1:3" ht="38.25" thickBot="1">
      <c r="A30" s="61" t="s">
        <v>13</v>
      </c>
      <c r="B30" s="62" t="s">
        <v>71</v>
      </c>
      <c r="C30" s="121">
        <v>1261</v>
      </c>
    </row>
    <row r="31" spans="1:3" ht="57" thickBot="1">
      <c r="A31" s="61" t="s">
        <v>13</v>
      </c>
      <c r="B31" s="63" t="s">
        <v>72</v>
      </c>
      <c r="C31" s="107">
        <v>10617</v>
      </c>
    </row>
    <row r="32" spans="1:3" ht="57" thickBot="1">
      <c r="A32" s="61" t="s">
        <v>13</v>
      </c>
      <c r="B32" s="63" t="s">
        <v>73</v>
      </c>
      <c r="C32" s="107">
        <v>2900</v>
      </c>
    </row>
    <row r="33" spans="1:3" ht="38.25" thickBot="1">
      <c r="A33" s="61" t="s">
        <v>13</v>
      </c>
      <c r="B33" s="63" t="s">
        <v>74</v>
      </c>
      <c r="C33" s="107">
        <v>723</v>
      </c>
    </row>
    <row r="34" spans="1:3" ht="38.25" thickBot="1">
      <c r="A34" s="61" t="s">
        <v>13</v>
      </c>
      <c r="B34" s="63" t="s">
        <v>75</v>
      </c>
      <c r="C34" s="107">
        <v>2474</v>
      </c>
    </row>
    <row r="35" spans="1:3" ht="57" thickBot="1">
      <c r="A35" s="61" t="s">
        <v>13</v>
      </c>
      <c r="B35" s="63" t="s">
        <v>76</v>
      </c>
      <c r="C35" s="107">
        <v>850</v>
      </c>
    </row>
    <row r="36" spans="1:3" ht="38.25" thickBot="1">
      <c r="A36" s="61" t="s">
        <v>13</v>
      </c>
      <c r="B36" s="63" t="s">
        <v>77</v>
      </c>
      <c r="C36" s="107">
        <v>17303.02</v>
      </c>
    </row>
    <row r="37" spans="1:3" ht="19.5" thickBot="1">
      <c r="A37" s="61" t="s">
        <v>13</v>
      </c>
      <c r="B37" s="63" t="s">
        <v>78</v>
      </c>
      <c r="C37" s="107">
        <v>10170</v>
      </c>
    </row>
    <row r="38" spans="1:3" ht="38.25" thickBot="1">
      <c r="A38" s="61" t="s">
        <v>13</v>
      </c>
      <c r="B38" s="63" t="s">
        <v>79</v>
      </c>
      <c r="C38" s="57">
        <v>26941.46</v>
      </c>
    </row>
    <row r="39" spans="1:3" ht="38.25" thickBot="1">
      <c r="A39" s="56"/>
      <c r="B39" s="64" t="s">
        <v>51</v>
      </c>
      <c r="C39" s="58">
        <f>C27+C26+C25+C24+C23+C22</f>
        <v>223990.44</v>
      </c>
    </row>
    <row r="40" ht="15.75" thickBot="1">
      <c r="A40" s="65"/>
    </row>
    <row r="41" spans="1:2" ht="57" thickBot="1">
      <c r="A41" s="70" t="s">
        <v>59</v>
      </c>
      <c r="B41" s="122">
        <f>B8+C17-C39</f>
        <v>81320.78999999998</v>
      </c>
    </row>
    <row r="42" spans="1:2" ht="57" thickBot="1">
      <c r="A42" s="56" t="s">
        <v>15</v>
      </c>
      <c r="B42" s="123">
        <f>E17</f>
        <v>66909.11999999997</v>
      </c>
    </row>
    <row r="43" spans="1:2" ht="38.25" thickBot="1">
      <c r="A43" s="61" t="s">
        <v>16</v>
      </c>
      <c r="B43" s="58" t="s">
        <v>80</v>
      </c>
    </row>
    <row r="44" spans="1:2" ht="57" thickBot="1">
      <c r="A44" s="61" t="s">
        <v>81</v>
      </c>
      <c r="B44" s="58">
        <v>32679.57</v>
      </c>
    </row>
    <row r="45" spans="1:2" ht="38.25" thickBot="1">
      <c r="A45" s="61" t="s">
        <v>52</v>
      </c>
      <c r="B45" s="58">
        <v>62867.93</v>
      </c>
    </row>
    <row r="46" ht="15">
      <c r="A46" s="65"/>
    </row>
    <row r="47" ht="15.75">
      <c r="A47" s="66" t="s">
        <v>82</v>
      </c>
    </row>
    <row r="48" ht="18.75">
      <c r="A48" s="72"/>
    </row>
    <row r="49" ht="18.75">
      <c r="A49" s="72"/>
    </row>
    <row r="50" ht="18.75">
      <c r="A50" s="72"/>
    </row>
    <row r="51" ht="18.75">
      <c r="A51" s="72"/>
    </row>
    <row r="52" ht="18.75">
      <c r="A52" s="72"/>
    </row>
    <row r="53" ht="18.75">
      <c r="A53" s="72"/>
    </row>
    <row r="54" ht="18.75">
      <c r="A54" s="72"/>
    </row>
    <row r="55" ht="18.75">
      <c r="A55" s="72"/>
    </row>
    <row r="56" ht="18.75">
      <c r="A56" s="72"/>
    </row>
    <row r="57" ht="18.75">
      <c r="A57" s="72"/>
    </row>
    <row r="58" ht="18.75">
      <c r="A58" s="72"/>
    </row>
    <row r="59" ht="18.75">
      <c r="A59" s="72"/>
    </row>
    <row r="60" ht="18.75">
      <c r="A60" s="72"/>
    </row>
    <row r="61" ht="18.75">
      <c r="A61" s="72"/>
    </row>
    <row r="62" ht="18.75">
      <c r="A62" s="72"/>
    </row>
    <row r="63" ht="18.75">
      <c r="A63" s="72"/>
    </row>
    <row r="64" ht="18.75">
      <c r="A64" s="72"/>
    </row>
    <row r="65" ht="18.75">
      <c r="A65" s="72"/>
    </row>
    <row r="66" ht="18.75">
      <c r="A66" s="72"/>
    </row>
    <row r="67" ht="18.75">
      <c r="A67" s="72"/>
    </row>
    <row r="68" ht="18.75">
      <c r="A68" s="72"/>
    </row>
    <row r="69" ht="18.75">
      <c r="A69" s="72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37">
      <selection activeCell="D44" sqref="D44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193" t="s">
        <v>46</v>
      </c>
      <c r="B1" s="193"/>
      <c r="C1" s="193"/>
      <c r="D1" s="193"/>
      <c r="E1" s="193"/>
    </row>
    <row r="2" spans="1:5" ht="18.75">
      <c r="A2" s="193" t="s">
        <v>61</v>
      </c>
      <c r="B2" s="193"/>
      <c r="C2" s="193"/>
      <c r="D2" s="193"/>
      <c r="E2" s="193"/>
    </row>
    <row r="3" ht="18.75">
      <c r="A3" s="52"/>
    </row>
    <row r="4" ht="18.75">
      <c r="A4" s="52" t="s">
        <v>62</v>
      </c>
    </row>
    <row r="5" ht="18.75">
      <c r="A5" s="52" t="s">
        <v>63</v>
      </c>
    </row>
    <row r="6" ht="18.75">
      <c r="A6" s="52" t="s">
        <v>64</v>
      </c>
    </row>
    <row r="7" ht="18.75">
      <c r="A7" s="59"/>
    </row>
    <row r="8" ht="50.25" customHeight="1" thickBot="1">
      <c r="A8" s="53" t="s">
        <v>65</v>
      </c>
    </row>
    <row r="9" spans="1:5" ht="38.25" thickBot="1">
      <c r="A9" s="54"/>
      <c r="B9" s="55" t="s">
        <v>47</v>
      </c>
      <c r="C9" s="55" t="s">
        <v>0</v>
      </c>
      <c r="D9" s="55" t="s">
        <v>1</v>
      </c>
      <c r="E9" s="55" t="s">
        <v>23</v>
      </c>
    </row>
    <row r="10" spans="1:5" ht="12.75" customHeight="1">
      <c r="A10" s="73" t="s">
        <v>2</v>
      </c>
      <c r="B10" s="74">
        <v>38405.32</v>
      </c>
      <c r="C10" s="74">
        <v>228916.79</v>
      </c>
      <c r="D10" s="74">
        <v>237133.75</v>
      </c>
      <c r="E10" s="74">
        <v>30188.36</v>
      </c>
    </row>
    <row r="11" spans="1:5" ht="19.5" customHeight="1" thickBot="1">
      <c r="A11" s="56" t="s">
        <v>3</v>
      </c>
      <c r="B11" s="57">
        <v>3974.19</v>
      </c>
      <c r="C11" s="57">
        <v>23345.04</v>
      </c>
      <c r="D11" s="57">
        <v>24538.98</v>
      </c>
      <c r="E11" s="57">
        <v>2780.25</v>
      </c>
    </row>
    <row r="12" spans="1:5" ht="38.25" thickBot="1">
      <c r="A12" s="56" t="s">
        <v>48</v>
      </c>
      <c r="B12" s="57">
        <v>2541.03</v>
      </c>
      <c r="C12" s="57">
        <v>11447.88</v>
      </c>
      <c r="D12" s="57">
        <v>12622.06</v>
      </c>
      <c r="E12" s="57">
        <v>1366.85</v>
      </c>
    </row>
    <row r="13" spans="1:5" ht="31.5" customHeight="1">
      <c r="A13" s="73" t="s">
        <v>66</v>
      </c>
      <c r="B13" s="74">
        <v>993.63</v>
      </c>
      <c r="C13" s="74">
        <v>5922.25</v>
      </c>
      <c r="D13" s="74">
        <v>6134.91</v>
      </c>
      <c r="E13" s="74">
        <v>780.97</v>
      </c>
    </row>
    <row r="14" spans="1:5" ht="38.25" thickBot="1">
      <c r="A14" s="56" t="s">
        <v>53</v>
      </c>
      <c r="B14" s="57">
        <v>1295.03</v>
      </c>
      <c r="C14" s="57">
        <v>5561.72</v>
      </c>
      <c r="D14" s="57">
        <v>5181.6</v>
      </c>
      <c r="E14" s="57">
        <v>1675.14</v>
      </c>
    </row>
    <row r="15" spans="1:5" ht="37.5">
      <c r="A15" s="71" t="s">
        <v>67</v>
      </c>
      <c r="B15" s="74">
        <v>0</v>
      </c>
      <c r="C15" s="74">
        <v>43179.91</v>
      </c>
      <c r="D15" s="74">
        <v>10500.34</v>
      </c>
      <c r="E15" s="74">
        <v>32679.57</v>
      </c>
    </row>
    <row r="16" spans="1:5" ht="38.25" thickBot="1">
      <c r="A16" s="56" t="s">
        <v>68</v>
      </c>
      <c r="B16" s="57">
        <v>0</v>
      </c>
      <c r="C16" s="57">
        <v>845.44</v>
      </c>
      <c r="D16" s="57">
        <v>0</v>
      </c>
      <c r="E16" s="57">
        <v>845.44</v>
      </c>
    </row>
    <row r="17" spans="1:5" ht="19.5" thickBot="1">
      <c r="A17" s="56" t="s">
        <v>4</v>
      </c>
      <c r="B17" s="58">
        <v>47209.2</v>
      </c>
      <c r="C17" s="58">
        <v>319219.03</v>
      </c>
      <c r="D17" s="58">
        <v>296111.64</v>
      </c>
      <c r="E17" s="58">
        <v>70316.59</v>
      </c>
    </row>
    <row r="18" ht="15">
      <c r="A18" s="65"/>
    </row>
    <row r="19" ht="15">
      <c r="A19" s="65"/>
    </row>
    <row r="20" ht="19.5" thickBot="1">
      <c r="A20" s="59" t="s">
        <v>5</v>
      </c>
    </row>
    <row r="21" spans="1:3" ht="38.25" thickBot="1">
      <c r="A21" s="60" t="s">
        <v>50</v>
      </c>
      <c r="B21" s="55" t="s">
        <v>6</v>
      </c>
      <c r="C21" s="55" t="s">
        <v>18</v>
      </c>
    </row>
    <row r="22" spans="1:3" ht="19.5" thickBot="1">
      <c r="A22" s="61" t="s">
        <v>7</v>
      </c>
      <c r="B22" s="62" t="s">
        <v>3</v>
      </c>
      <c r="C22" s="57">
        <v>34792.92</v>
      </c>
    </row>
    <row r="23" spans="1:3" ht="38.25" thickBot="1">
      <c r="A23" s="61" t="s">
        <v>9</v>
      </c>
      <c r="B23" s="62" t="s">
        <v>66</v>
      </c>
      <c r="C23" s="57">
        <v>6144.69</v>
      </c>
    </row>
    <row r="24" spans="1:3" ht="38.25" thickBot="1">
      <c r="A24" s="61" t="s">
        <v>10</v>
      </c>
      <c r="B24" s="62" t="s">
        <v>53</v>
      </c>
      <c r="C24" s="57">
        <v>5561.72</v>
      </c>
    </row>
    <row r="25" spans="1:3" ht="19.5" thickBot="1">
      <c r="A25" s="61" t="s">
        <v>11</v>
      </c>
      <c r="B25" s="62" t="s">
        <v>54</v>
      </c>
      <c r="C25" s="57">
        <v>15451.32</v>
      </c>
    </row>
    <row r="26" spans="1:3" ht="19.5" thickBot="1">
      <c r="A26" s="61" t="s">
        <v>55</v>
      </c>
      <c r="B26" s="62" t="s">
        <v>8</v>
      </c>
      <c r="C26" s="57">
        <v>84522.24</v>
      </c>
    </row>
    <row r="27" spans="1:3" ht="38.25" thickBot="1">
      <c r="A27" s="61" t="s">
        <v>56</v>
      </c>
      <c r="B27" s="62" t="s">
        <v>12</v>
      </c>
      <c r="C27" s="57">
        <v>76980.48</v>
      </c>
    </row>
    <row r="28" spans="1:3" ht="19.5" thickBot="1">
      <c r="A28" s="61" t="s">
        <v>13</v>
      </c>
      <c r="B28" s="63" t="s">
        <v>69</v>
      </c>
      <c r="C28" s="57">
        <v>2148</v>
      </c>
    </row>
    <row r="29" spans="1:3" ht="38.25" thickBot="1">
      <c r="A29" s="61" t="s">
        <v>13</v>
      </c>
      <c r="B29" s="63" t="s">
        <v>70</v>
      </c>
      <c r="C29" s="57">
        <v>1593</v>
      </c>
    </row>
    <row r="30" spans="1:3" ht="38.25" thickBot="1">
      <c r="A30" s="61" t="s">
        <v>13</v>
      </c>
      <c r="B30" s="62" t="s">
        <v>71</v>
      </c>
      <c r="C30" s="57">
        <v>1261</v>
      </c>
    </row>
    <row r="31" spans="1:3" ht="57" thickBot="1">
      <c r="A31" s="61" t="s">
        <v>13</v>
      </c>
      <c r="B31" s="63" t="s">
        <v>72</v>
      </c>
      <c r="C31" s="57">
        <v>10617</v>
      </c>
    </row>
    <row r="32" spans="1:3" ht="57" thickBot="1">
      <c r="A32" s="61" t="s">
        <v>13</v>
      </c>
      <c r="B32" s="63" t="s">
        <v>73</v>
      </c>
      <c r="C32" s="57">
        <v>2900</v>
      </c>
    </row>
    <row r="33" spans="1:3" ht="38.25" thickBot="1">
      <c r="A33" s="61" t="s">
        <v>13</v>
      </c>
      <c r="B33" s="63" t="s">
        <v>74</v>
      </c>
      <c r="C33" s="57">
        <v>723</v>
      </c>
    </row>
    <row r="34" spans="1:3" ht="38.25" thickBot="1">
      <c r="A34" s="61" t="s">
        <v>13</v>
      </c>
      <c r="B34" s="63" t="s">
        <v>75</v>
      </c>
      <c r="C34" s="57">
        <v>2474</v>
      </c>
    </row>
    <row r="35" spans="1:3" ht="57" thickBot="1">
      <c r="A35" s="61" t="s">
        <v>13</v>
      </c>
      <c r="B35" s="63" t="s">
        <v>76</v>
      </c>
      <c r="C35" s="57">
        <v>850</v>
      </c>
    </row>
    <row r="36" spans="1:3" ht="38.25" thickBot="1">
      <c r="A36" s="61" t="s">
        <v>13</v>
      </c>
      <c r="B36" s="63" t="s">
        <v>77</v>
      </c>
      <c r="C36" s="57">
        <v>17303.02</v>
      </c>
    </row>
    <row r="37" spans="1:3" ht="19.5" thickBot="1">
      <c r="A37" s="61" t="s">
        <v>13</v>
      </c>
      <c r="B37" s="63" t="s">
        <v>78</v>
      </c>
      <c r="C37" s="57">
        <v>10170</v>
      </c>
    </row>
    <row r="38" spans="1:3" ht="38.25" thickBot="1">
      <c r="A38" s="61" t="s">
        <v>13</v>
      </c>
      <c r="B38" s="63" t="s">
        <v>79</v>
      </c>
      <c r="C38" s="57">
        <v>26941.46</v>
      </c>
    </row>
    <row r="39" spans="1:3" ht="38.25" thickBot="1">
      <c r="A39" s="56"/>
      <c r="B39" s="64" t="s">
        <v>51</v>
      </c>
      <c r="C39" s="58">
        <v>223453.37</v>
      </c>
    </row>
    <row r="40" ht="15.75" thickBot="1">
      <c r="A40" s="65"/>
    </row>
    <row r="41" spans="1:2" ht="57" thickBot="1">
      <c r="A41" s="70" t="s">
        <v>59</v>
      </c>
      <c r="B41" s="55">
        <v>176030.65</v>
      </c>
    </row>
    <row r="42" spans="1:2" ht="57" thickBot="1">
      <c r="A42" s="56" t="s">
        <v>15</v>
      </c>
      <c r="B42" s="58">
        <v>70316.59</v>
      </c>
    </row>
    <row r="43" spans="1:2" ht="38.25" thickBot="1">
      <c r="A43" s="61" t="s">
        <v>16</v>
      </c>
      <c r="B43" s="58" t="s">
        <v>80</v>
      </c>
    </row>
    <row r="44" spans="1:2" ht="57" thickBot="1">
      <c r="A44" s="61" t="s">
        <v>81</v>
      </c>
      <c r="B44" s="58">
        <v>32679.57</v>
      </c>
    </row>
    <row r="45" spans="1:2" ht="38.25" thickBot="1">
      <c r="A45" s="61" t="s">
        <v>52</v>
      </c>
      <c r="B45" s="58">
        <v>62867.93</v>
      </c>
    </row>
    <row r="46" ht="15">
      <c r="A46" s="65"/>
    </row>
    <row r="47" ht="15.75">
      <c r="A47" s="66" t="s">
        <v>82</v>
      </c>
    </row>
    <row r="48" ht="18.75">
      <c r="A48" s="72"/>
    </row>
    <row r="49" ht="18.75">
      <c r="A49" s="72"/>
    </row>
    <row r="50" ht="18.75">
      <c r="A50" s="72"/>
    </row>
    <row r="51" ht="18.75">
      <c r="A51" s="72"/>
    </row>
    <row r="52" ht="18.75">
      <c r="A52" s="72"/>
    </row>
    <row r="53" ht="18.75">
      <c r="A53" s="72"/>
    </row>
    <row r="54" ht="18.75">
      <c r="A54" s="72"/>
    </row>
    <row r="55" ht="18.75">
      <c r="A55" s="72"/>
    </row>
    <row r="56" ht="18.75">
      <c r="A56" s="72"/>
    </row>
    <row r="57" ht="18.75">
      <c r="A57" s="72"/>
    </row>
    <row r="58" ht="18.75">
      <c r="A58" s="72"/>
    </row>
    <row r="59" ht="18.75">
      <c r="A59" s="72"/>
    </row>
    <row r="60" ht="18.75">
      <c r="A60" s="72"/>
    </row>
    <row r="61" ht="18.75">
      <c r="A61" s="72"/>
    </row>
    <row r="62" ht="18.75">
      <c r="A62" s="72"/>
    </row>
    <row r="63" ht="18.75">
      <c r="A63" s="72"/>
    </row>
    <row r="64" ht="18.75">
      <c r="A64" s="72"/>
    </row>
    <row r="65" ht="18.75">
      <c r="A65" s="72"/>
    </row>
    <row r="66" ht="18.75">
      <c r="A66" s="72"/>
    </row>
    <row r="67" ht="18.75">
      <c r="A67" s="72"/>
    </row>
    <row r="68" ht="18.75">
      <c r="A68" s="72"/>
    </row>
    <row r="69" ht="18.75">
      <c r="A69" s="72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2017-05-30T12:18:04Z</cp:lastPrinted>
  <dcterms:created xsi:type="dcterms:W3CDTF">2015-10-12T10:40:12Z</dcterms:created>
  <dcterms:modified xsi:type="dcterms:W3CDTF">2018-03-19T14:05:16Z</dcterms:modified>
  <cp:category/>
  <cp:version/>
  <cp:contentType/>
  <cp:contentStatus/>
</cp:coreProperties>
</file>