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3">'2014'!$A$1:$F$52</definedName>
    <definedName name="_xlnm.Print_Area" localSheetId="2">'2015'!$A$1:$F$42</definedName>
  </definedNames>
  <calcPr fullCalcOnLoad="1"/>
</workbook>
</file>

<file path=xl/sharedStrings.xml><?xml version="1.0" encoding="utf-8"?>
<sst xmlns="http://schemas.openxmlformats.org/spreadsheetml/2006/main" count="275" uniqueCount="117">
  <si>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</si>
  <si>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</si>
  <si>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</si>
  <si>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</si>
  <si>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</si>
  <si>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</si>
  <si>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</si>
  <si>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</si>
  <si>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</si>
  <si>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</si>
  <si>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</si>
  <si>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</si>
  <si>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</si>
  <si>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</si>
  <si>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</si>
  <si>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</si>
  <si>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</si>
  <si>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</si>
  <si>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</si>
  <si>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</si>
  <si>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</si>
  <si>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</si>
  <si>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</si>
  <si>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</si>
  <si>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</si>
  <si>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</si>
  <si>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</si>
  <si>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</si>
  <si>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</si>
  <si>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</si>
  <si>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</si>
  <si>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</si>
  <si>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</si>
  <si>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</si>
  <si>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</si>
  <si>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</si>
  <si>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</si>
  <si>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</si>
  <si>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</si>
  <si>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</si>
  <si>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</si>
  <si>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Ул. Островского, д. 1</t>
  </si>
  <si>
    <t>снятие показаний приборов учета э/э</t>
  </si>
  <si>
    <t>осмотр систем водоснабжения, водоотведения на предмет утечек</t>
  </si>
  <si>
    <t>Задолженность населения на 31.12.2015 г.</t>
  </si>
  <si>
    <t>Справочно: финансовый результат с учетом задолженности</t>
  </si>
  <si>
    <t>Санитарное содержание прилегающей территории, вывоз КГМ</t>
  </si>
  <si>
    <t>октябрь</t>
  </si>
  <si>
    <t>Услуги аварийной службы</t>
  </si>
  <si>
    <t>Сальдо на 31.12.2015 г.</t>
  </si>
  <si>
    <t>Сальдо на 01.01.2015 г.</t>
  </si>
  <si>
    <t>Персонифицированный учет МКД  за  2014 г.</t>
  </si>
  <si>
    <t>В управлении ООО «УК Старый Город» - 01.02.2012  года</t>
  </si>
  <si>
    <t>Сальдо на 31.12.2014 г.</t>
  </si>
  <si>
    <t>Задолженность населения на 31.12.2014 г.</t>
  </si>
  <si>
    <t>28,02,2014</t>
  </si>
  <si>
    <t>31,03,2014</t>
  </si>
  <si>
    <t>19,03,2014</t>
  </si>
  <si>
    <t>15,01,2014</t>
  </si>
  <si>
    <t>30,06,2014</t>
  </si>
  <si>
    <t>06,06,2014</t>
  </si>
  <si>
    <t>07,07,2014</t>
  </si>
  <si>
    <t>02,07,2014</t>
  </si>
  <si>
    <t>04,09,2014</t>
  </si>
  <si>
    <t>15,10,2014</t>
  </si>
  <si>
    <t>23,10,2014</t>
  </si>
  <si>
    <t>08,12,2014</t>
  </si>
  <si>
    <t>05,12,2014</t>
  </si>
  <si>
    <t>осмотр эл сетей</t>
  </si>
  <si>
    <t>снятие показаний</t>
  </si>
  <si>
    <t>осмотр чердачных и подвальных помещений</t>
  </si>
  <si>
    <t>осмотр эл сетей, смена ламп накаливания</t>
  </si>
  <si>
    <t>подшивка потолков плитами</t>
  </si>
  <si>
    <t>очисткаканализации, прокладка трубопроводов канализации</t>
  </si>
  <si>
    <t>очитска участка от мусора</t>
  </si>
  <si>
    <t>ремонт задвижек</t>
  </si>
  <si>
    <t>нпполнение водой сиситемы отопления</t>
  </si>
  <si>
    <t>проверка на прогрев отопительных приборов</t>
  </si>
  <si>
    <t>Задолженность на 01.01.2014</t>
  </si>
  <si>
    <t>Задолженность на 31.12.2014г</t>
  </si>
  <si>
    <t>Сальдо на 01.01.2014 г.</t>
  </si>
  <si>
    <t>Задолженность на 01.01.2014 г.</t>
  </si>
  <si>
    <t>по тарифу</t>
  </si>
  <si>
    <t>Персонифицированный учет МКД  за  2016 г.</t>
  </si>
  <si>
    <t>Сальдо на 01.01.2016 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</si>
  <si>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</si>
  <si>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</si>
  <si>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</si>
  <si>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</si>
  <si>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</si>
  <si>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Покос</t>
  </si>
  <si>
    <t>Ремонт задвижек</t>
  </si>
  <si>
    <t>Разовая уборка территории</t>
  </si>
  <si>
    <t>Пломбировка счетчика</t>
  </si>
  <si>
    <t>Осмотр чердачных и подвальных помещений</t>
  </si>
  <si>
    <t>Уборка придомовой территьории от ТБО и КГО</t>
  </si>
  <si>
    <t>Санитарное содержание придомовой территории, вывоз КГМ, покос</t>
  </si>
  <si>
    <t>Персонифицированный учет МКД  за  2017 г.</t>
  </si>
  <si>
    <t>Сальдо на 01.01.2017 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</si>
  <si>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</si>
  <si>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</si>
  <si>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</si>
  <si>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</si>
  <si>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</si>
  <si>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двор+ кгм</t>
  </si>
  <si>
    <t>кгм</t>
  </si>
  <si>
    <t>Обследование электрических сетей. Смена ламп накаливания.</t>
  </si>
  <si>
    <t>Обследование чердачных, подвальных и лест. клеток  на предмет утечки трубопроводов.</t>
  </si>
  <si>
    <t>Устройство мелких покрытий, гидроизоляции обмазочной</t>
  </si>
  <si>
    <t>Ремонт отдельных мест покрытия, смена обрешетки</t>
  </si>
  <si>
    <t>Очистка теплопункта</t>
  </si>
  <si>
    <t>Аварийные работы. Утечка ХВС</t>
  </si>
  <si>
    <t>Хол.вода на соид</t>
  </si>
  <si>
    <t>Водоотведение на соид</t>
  </si>
  <si>
    <t>Электроэнергия на соид</t>
  </si>
  <si>
    <t>Обслуживание ИТП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</si>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</sst>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vertical="center" wrapText="1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3" fillId="33" borderId="12" xfId="0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14" fontId="43" fillId="33" borderId="13" xfId="0" applyNumberFormat="1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left" vertical="center" wrapText="1"/>
    </xf>
    <xf numFmtId="0" fontId="43" fillId="33" borderId="28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  <xf numFmtId="0" fontId="43" fillId="37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  <xf numFmtId="0" fontId="43" fillId="39" borderId="13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43" fillId="33" borderId="29" xfId="0" applyFont="1" applyFill="1" applyBorder="1" applyAlignment="1">
      <alignment horizontal="left" vertical="center"/>
    </xf>
    <xf numFmtId="0" fontId="43" fillId="40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2" fontId="44" fillId="33" borderId="0" xfId="0" applyNumberFormat="1" applyFont="1" applyFill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4" fontId="3" fillId="33" borderId="3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tabSelected="1" zoomScalePageLayoutView="0" workbookViewId="0" topLeftCell="A1">
      <selection activeCell="F40" sqref="F40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97</v>
      </c>
      <c r="B1" s="75"/>
      <c r="C1" s="75"/>
      <c r="D1" s="75"/>
      <c r="E1" s="75"/>
      <c r="F1" s="75"/>
      <c r="G1" s="60"/>
    </row>
    <row r="2" spans="1:8" ht="15.75">
      <c r="A2" s="75" t="s">
        <v>41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387.6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98</v>
      </c>
      <c r="C7" s="9"/>
      <c r="D7" s="13">
        <f>'2016'!F33</f>
        <v>-65596.422</v>
      </c>
      <c r="E7" s="12" t="s">
        <v>14</v>
      </c>
      <c r="F7" s="9"/>
    </row>
    <row r="8" spans="1:6" ht="15.75">
      <c r="A8" s="9" t="s">
        <v>99</v>
      </c>
      <c r="C8" s="12"/>
      <c r="D8" s="14">
        <f>C20</f>
        <v>-4074.81000000001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100</v>
      </c>
      <c r="D10" s="17" t="s">
        <v>0</v>
      </c>
      <c r="E10" s="17" t="s">
        <v>19</v>
      </c>
      <c r="F10" s="17" t="s">
        <v>101</v>
      </c>
    </row>
    <row r="11" spans="1:9" s="20" customFormat="1" ht="30" customHeight="1">
      <c r="A11" s="4">
        <v>1</v>
      </c>
      <c r="B11" s="18" t="s">
        <v>1</v>
      </c>
      <c r="C11" s="40">
        <v>-2869.4100000000108</v>
      </c>
      <c r="D11" s="38">
        <v>28837.56</v>
      </c>
      <c r="E11" s="38">
        <v>20059.04</v>
      </c>
      <c r="F11" s="38">
        <f>C11-D11+E11</f>
        <v>-11647.930000000011</v>
      </c>
      <c r="G11" s="5" t="s">
        <v>34</v>
      </c>
      <c r="H11" s="5">
        <v>6.2</v>
      </c>
      <c r="I11" s="33">
        <f>H11*12*H24</f>
        <v>28837.440000000002</v>
      </c>
    </row>
    <row r="12" spans="1:9" s="20" customFormat="1" ht="15.75">
      <c r="A12" s="4">
        <v>2</v>
      </c>
      <c r="B12" s="18" t="s">
        <v>2</v>
      </c>
      <c r="C12" s="40">
        <v>-735.8999999999996</v>
      </c>
      <c r="D12" s="38">
        <v>7395.41</v>
      </c>
      <c r="E12" s="38">
        <v>5144.16</v>
      </c>
      <c r="F12" s="38">
        <f>C12-D12+E12</f>
        <v>-2987.1499999999996</v>
      </c>
      <c r="G12" s="12" t="s">
        <v>35</v>
      </c>
      <c r="H12" s="5">
        <v>3</v>
      </c>
      <c r="I12" s="32">
        <f>H12*12*H24</f>
        <v>13953.6</v>
      </c>
    </row>
    <row r="13" spans="1:9" s="20" customFormat="1" ht="29.25" customHeight="1">
      <c r="A13" s="4">
        <v>3</v>
      </c>
      <c r="B13" s="18" t="s">
        <v>36</v>
      </c>
      <c r="C13" s="40">
        <v>-236.03999999999996</v>
      </c>
      <c r="D13" s="38">
        <v>2372.04</v>
      </c>
      <c r="E13" s="38">
        <v>1649.89</v>
      </c>
      <c r="F13" s="38">
        <f>C13-D13+E13</f>
        <v>-958.1899999999998</v>
      </c>
      <c r="G13" s="12" t="s">
        <v>40</v>
      </c>
      <c r="H13" s="5">
        <v>0.6</v>
      </c>
      <c r="I13" s="32">
        <f>H13*12*H24</f>
        <v>2790.72</v>
      </c>
    </row>
    <row r="14" spans="1:9" s="20" customFormat="1" ht="30" customHeight="1">
      <c r="A14" s="4">
        <v>4</v>
      </c>
      <c r="B14" s="18" t="s">
        <v>37</v>
      </c>
      <c r="C14" s="40">
        <v>-120.32999999999993</v>
      </c>
      <c r="D14" s="38">
        <v>1732.5</v>
      </c>
      <c r="E14" s="38">
        <v>1065.86</v>
      </c>
      <c r="F14" s="38">
        <f>C14-D14+E14</f>
        <v>-786.97</v>
      </c>
      <c r="G14" s="19" t="s">
        <v>40</v>
      </c>
      <c r="H14" s="19">
        <v>0.92</v>
      </c>
      <c r="I14" s="20">
        <f>H14*12*H24</f>
        <v>4279.104</v>
      </c>
    </row>
    <row r="15" spans="1:8" s="20" customFormat="1" ht="30" customHeight="1">
      <c r="A15" s="4">
        <v>5</v>
      </c>
      <c r="B15" s="18" t="s">
        <v>38</v>
      </c>
      <c r="C15" s="40">
        <v>-113.12999999999965</v>
      </c>
      <c r="D15" s="38">
        <v>94.76</v>
      </c>
      <c r="E15" s="38">
        <v>154.68</v>
      </c>
      <c r="F15" s="38">
        <f>C15-D15+E15</f>
        <v>-53.20999999999964</v>
      </c>
      <c r="G15" s="19"/>
      <c r="H15" s="19"/>
    </row>
    <row r="16" spans="1:8" s="20" customFormat="1" ht="30" customHeight="1">
      <c r="A16" s="104">
        <v>6</v>
      </c>
      <c r="B16" s="116" t="s">
        <v>112</v>
      </c>
      <c r="C16" s="87">
        <v>0</v>
      </c>
      <c r="D16" s="39">
        <f>175.59+58.53</f>
        <v>234.12</v>
      </c>
      <c r="E16" s="39">
        <v>152.13</v>
      </c>
      <c r="F16" s="117">
        <f>C16-D16+E16</f>
        <v>-81.99000000000001</v>
      </c>
      <c r="G16" s="19"/>
      <c r="H16" s="19"/>
    </row>
    <row r="17" spans="1:8" s="20" customFormat="1" ht="30" customHeight="1">
      <c r="A17" s="104">
        <v>7</v>
      </c>
      <c r="B17" s="116" t="s">
        <v>113</v>
      </c>
      <c r="C17" s="87">
        <v>0</v>
      </c>
      <c r="D17" s="39">
        <v>126</v>
      </c>
      <c r="E17" s="39">
        <v>74.08</v>
      </c>
      <c r="F17" s="117">
        <f>C17-D17+E17</f>
        <v>-51.92</v>
      </c>
      <c r="G17" s="19"/>
      <c r="H17" s="118" t="s">
        <v>116</v>
      </c>
    </row>
    <row r="18" spans="1:8" s="20" customFormat="1" ht="30" customHeight="1">
      <c r="A18" s="104">
        <v>8</v>
      </c>
      <c r="B18" s="116" t="s">
        <v>114</v>
      </c>
      <c r="C18" s="87">
        <v>0</v>
      </c>
      <c r="D18" s="39">
        <f>6175.92+2844.52</f>
        <v>9020.44</v>
      </c>
      <c r="E18" s="39">
        <v>5947.29</v>
      </c>
      <c r="F18" s="117">
        <f>C18-D18+E18</f>
        <v>-3073.1500000000005</v>
      </c>
      <c r="G18" s="19"/>
      <c r="H18" s="19"/>
    </row>
    <row r="19" spans="1:8" s="20" customFormat="1" ht="30" customHeight="1">
      <c r="A19" s="104">
        <v>9</v>
      </c>
      <c r="B19" s="116" t="s">
        <v>115</v>
      </c>
      <c r="C19" s="87">
        <v>0</v>
      </c>
      <c r="D19" s="39">
        <v>7984.6</v>
      </c>
      <c r="E19" s="39">
        <v>4812</v>
      </c>
      <c r="F19" s="117">
        <f>C19-D19+E19</f>
        <v>-3172.6000000000004</v>
      </c>
      <c r="G19" s="19"/>
      <c r="H19" s="19"/>
    </row>
    <row r="20" spans="1:6" ht="19.5" customHeight="1">
      <c r="A20" s="4"/>
      <c r="B20" s="18" t="s">
        <v>3</v>
      </c>
      <c r="C20" s="39">
        <f>SUM(C11:C19)</f>
        <v>-4074.81000000001</v>
      </c>
      <c r="D20" s="39">
        <f>SUM(D11:D19)</f>
        <v>57797.43000000001</v>
      </c>
      <c r="E20" s="39">
        <f>SUM(E11:E19)</f>
        <v>39059.130000000005</v>
      </c>
      <c r="F20" s="39">
        <f>SUM(F11:F19)</f>
        <v>-22813.110000000015</v>
      </c>
    </row>
    <row r="21" ht="11.25" customHeight="1"/>
    <row r="22" spans="1:6" ht="15.75">
      <c r="A22" s="75" t="s">
        <v>20</v>
      </c>
      <c r="B22" s="75"/>
      <c r="C22" s="75"/>
      <c r="D22" s="75"/>
      <c r="E22" s="75"/>
      <c r="F22" s="75"/>
    </row>
    <row r="23" spans="1:8" ht="15.75">
      <c r="A23" s="60"/>
      <c r="B23" s="60"/>
      <c r="C23" s="60"/>
      <c r="D23" s="60"/>
      <c r="E23" s="60"/>
      <c r="F23" s="60"/>
      <c r="H23" s="5" t="s">
        <v>21</v>
      </c>
    </row>
    <row r="24" spans="1:8" ht="33" customHeight="1">
      <c r="A24" s="122" t="s">
        <v>33</v>
      </c>
      <c r="B24" s="123" t="s">
        <v>4</v>
      </c>
      <c r="C24" s="123"/>
      <c r="D24" s="123"/>
      <c r="E24" s="123"/>
      <c r="F24" s="124" t="s">
        <v>10</v>
      </c>
      <c r="G24" s="22"/>
      <c r="H24" s="5">
        <f>D5</f>
        <v>387.6</v>
      </c>
    </row>
    <row r="25" spans="1:10" ht="18" customHeight="1">
      <c r="A25" s="122">
        <v>1</v>
      </c>
      <c r="B25" s="125" t="s">
        <v>5</v>
      </c>
      <c r="C25" s="125"/>
      <c r="D25" s="125"/>
      <c r="E25" s="125"/>
      <c r="F25" s="126">
        <f>I12</f>
        <v>13953.6</v>
      </c>
      <c r="G25" s="12"/>
      <c r="H25" s="5" t="s">
        <v>22</v>
      </c>
      <c r="I25" s="16"/>
      <c r="J25" s="16"/>
    </row>
    <row r="26" spans="1:10" ht="18" customHeight="1">
      <c r="A26" s="122">
        <v>2</v>
      </c>
      <c r="B26" s="125" t="s">
        <v>37</v>
      </c>
      <c r="C26" s="125"/>
      <c r="D26" s="125"/>
      <c r="E26" s="125"/>
      <c r="F26" s="126">
        <f>D14</f>
        <v>1732.5</v>
      </c>
      <c r="G26" s="12"/>
      <c r="I26" s="16"/>
      <c r="J26" s="16"/>
    </row>
    <row r="27" spans="1:10" ht="32.25" customHeight="1">
      <c r="A27" s="122">
        <v>3</v>
      </c>
      <c r="B27" s="125" t="s">
        <v>96</v>
      </c>
      <c r="C27" s="125"/>
      <c r="D27" s="125"/>
      <c r="E27" s="125"/>
      <c r="F27" s="126">
        <f>I13+I14+F52+F53+F54</f>
        <v>11929.824</v>
      </c>
      <c r="G27" s="12"/>
      <c r="I27" s="16"/>
      <c r="J27" s="16"/>
    </row>
    <row r="28" spans="1:7" ht="18" customHeight="1">
      <c r="A28" s="122">
        <v>4</v>
      </c>
      <c r="B28" s="125" t="s">
        <v>6</v>
      </c>
      <c r="C28" s="125"/>
      <c r="D28" s="125"/>
      <c r="E28" s="125"/>
      <c r="F28" s="126">
        <f>F29+F30+F31</f>
        <v>8520</v>
      </c>
      <c r="G28" s="12"/>
    </row>
    <row r="29" spans="1:7" ht="16.5" customHeight="1">
      <c r="A29" s="122" t="s">
        <v>7</v>
      </c>
      <c r="B29" s="125" t="s">
        <v>25</v>
      </c>
      <c r="C29" s="125"/>
      <c r="D29" s="125"/>
      <c r="E29" s="125"/>
      <c r="F29" s="126">
        <f>F48+F49</f>
        <v>754</v>
      </c>
      <c r="G29" s="12"/>
    </row>
    <row r="30" spans="1:7" ht="16.5" customHeight="1">
      <c r="A30" s="122" t="s">
        <v>7</v>
      </c>
      <c r="B30" s="125" t="s">
        <v>26</v>
      </c>
      <c r="C30" s="125"/>
      <c r="D30" s="125"/>
      <c r="E30" s="125"/>
      <c r="F30" s="126">
        <f>F47</f>
        <v>460</v>
      </c>
      <c r="G30" s="12"/>
    </row>
    <row r="31" spans="1:7" ht="16.5" customHeight="1">
      <c r="A31" s="122" t="s">
        <v>7</v>
      </c>
      <c r="B31" s="125" t="s">
        <v>27</v>
      </c>
      <c r="C31" s="125"/>
      <c r="D31" s="125"/>
      <c r="E31" s="125"/>
      <c r="F31" s="126">
        <f>F50+F51</f>
        <v>7306</v>
      </c>
      <c r="G31" s="12"/>
    </row>
    <row r="32" spans="1:7" ht="17.25" customHeight="1">
      <c r="A32" s="122">
        <v>5</v>
      </c>
      <c r="B32" s="127" t="s">
        <v>48</v>
      </c>
      <c r="C32" s="127"/>
      <c r="D32" s="127"/>
      <c r="E32" s="127"/>
      <c r="F32" s="126">
        <f>F55</f>
        <v>1656</v>
      </c>
      <c r="G32" s="12"/>
    </row>
    <row r="33" spans="1:7" ht="17.25" customHeight="1">
      <c r="A33" s="122">
        <v>6</v>
      </c>
      <c r="B33" s="127" t="s">
        <v>38</v>
      </c>
      <c r="C33" s="127"/>
      <c r="D33" s="127"/>
      <c r="E33" s="127"/>
      <c r="F33" s="126">
        <f>D15</f>
        <v>94.76</v>
      </c>
      <c r="G33" s="12"/>
    </row>
    <row r="34" spans="1:7" ht="17.25" customHeight="1">
      <c r="A34" s="122">
        <v>7</v>
      </c>
      <c r="B34" s="127" t="s">
        <v>39</v>
      </c>
      <c r="C34" s="127"/>
      <c r="D34" s="127"/>
      <c r="E34" s="127"/>
      <c r="F34" s="126">
        <f>D12+D13</f>
        <v>9767.45</v>
      </c>
      <c r="G34" s="12"/>
    </row>
    <row r="35" spans="1:7" ht="17.25" customHeight="1">
      <c r="A35" s="122">
        <v>7</v>
      </c>
      <c r="B35" s="127" t="s">
        <v>112</v>
      </c>
      <c r="C35" s="127"/>
      <c r="D35" s="127"/>
      <c r="E35" s="127"/>
      <c r="F35" s="126">
        <f>D16</f>
        <v>234.12</v>
      </c>
      <c r="G35" s="12"/>
    </row>
    <row r="36" spans="1:7" ht="17.25" customHeight="1">
      <c r="A36" s="122">
        <v>8</v>
      </c>
      <c r="B36" s="127" t="s">
        <v>113</v>
      </c>
      <c r="C36" s="127"/>
      <c r="D36" s="127"/>
      <c r="E36" s="127"/>
      <c r="F36" s="126">
        <f>D17</f>
        <v>126</v>
      </c>
      <c r="G36" s="12"/>
    </row>
    <row r="37" spans="1:7" ht="17.25" customHeight="1">
      <c r="A37" s="122">
        <v>9</v>
      </c>
      <c r="B37" s="127" t="s">
        <v>114</v>
      </c>
      <c r="C37" s="127"/>
      <c r="D37" s="127"/>
      <c r="E37" s="127"/>
      <c r="F37" s="126">
        <f>D18</f>
        <v>9020.44</v>
      </c>
      <c r="G37" s="12"/>
    </row>
    <row r="38" spans="1:7" ht="17.25" customHeight="1">
      <c r="A38" s="122">
        <v>10</v>
      </c>
      <c r="B38" s="127" t="s">
        <v>115</v>
      </c>
      <c r="C38" s="127"/>
      <c r="D38" s="127"/>
      <c r="E38" s="127"/>
      <c r="F38" s="126">
        <f>D19</f>
        <v>7984.6</v>
      </c>
      <c r="G38" s="12"/>
    </row>
    <row r="39" spans="1:7" s="28" customFormat="1" ht="21" customHeight="1">
      <c r="A39" s="119"/>
      <c r="B39" s="120" t="s">
        <v>8</v>
      </c>
      <c r="C39" s="120"/>
      <c r="D39" s="120"/>
      <c r="E39" s="120"/>
      <c r="F39" s="121">
        <f>F25+F26+F27+F28+F34+F33+F32+F35+F36+F37+F38</f>
        <v>65019.294</v>
      </c>
      <c r="G39" s="9"/>
    </row>
    <row r="40" ht="26.25" customHeight="1"/>
    <row r="41" spans="1:6" ht="18" customHeight="1">
      <c r="A41" s="45" t="s">
        <v>102</v>
      </c>
      <c r="B41" s="45"/>
      <c r="C41" s="45"/>
      <c r="D41" s="45"/>
      <c r="E41" s="45"/>
      <c r="F41" s="3">
        <f>D7+D20-F39</f>
        <v>-72818.286</v>
      </c>
    </row>
    <row r="42" spans="1:6" ht="20.25" customHeight="1">
      <c r="A42" s="45" t="s">
        <v>103</v>
      </c>
      <c r="B42" s="45"/>
      <c r="C42" s="45"/>
      <c r="D42" s="45"/>
      <c r="E42" s="45"/>
      <c r="F42" s="3">
        <f>F20</f>
        <v>-22813.110000000015</v>
      </c>
    </row>
    <row r="43" spans="1:6" ht="18" customHeight="1">
      <c r="A43" s="46" t="s">
        <v>45</v>
      </c>
      <c r="B43" s="46"/>
      <c r="C43" s="46"/>
      <c r="D43" s="46"/>
      <c r="E43" s="46"/>
      <c r="F43" s="3">
        <f>F41+F42</f>
        <v>-95631.39600000001</v>
      </c>
    </row>
    <row r="44" ht="11.25" customHeight="1"/>
    <row r="45" ht="96" customHeight="1"/>
    <row r="46" spans="1:6" ht="15.75">
      <c r="A46" s="88" t="s">
        <v>16</v>
      </c>
      <c r="B46" s="88" t="s">
        <v>9</v>
      </c>
      <c r="C46" s="89" t="s">
        <v>28</v>
      </c>
      <c r="D46" s="90"/>
      <c r="E46" s="91"/>
      <c r="F46" s="88" t="s">
        <v>29</v>
      </c>
    </row>
    <row r="47" spans="1:6" ht="15.75">
      <c r="A47" s="88"/>
      <c r="B47" s="92">
        <v>43069</v>
      </c>
      <c r="C47" s="93" t="s">
        <v>106</v>
      </c>
      <c r="D47" s="94"/>
      <c r="E47" s="95"/>
      <c r="F47" s="96">
        <v>460</v>
      </c>
    </row>
    <row r="48" spans="1:6" ht="15.75">
      <c r="A48" s="97"/>
      <c r="B48" s="92">
        <v>42857</v>
      </c>
      <c r="C48" s="93" t="s">
        <v>107</v>
      </c>
      <c r="D48" s="94"/>
      <c r="E48" s="95"/>
      <c r="F48" s="98">
        <v>377</v>
      </c>
    </row>
    <row r="49" spans="1:6" ht="15.75" customHeight="1">
      <c r="A49" s="97"/>
      <c r="B49" s="92">
        <v>43007</v>
      </c>
      <c r="C49" s="93" t="s">
        <v>107</v>
      </c>
      <c r="D49" s="94"/>
      <c r="E49" s="95"/>
      <c r="F49" s="98">
        <v>377</v>
      </c>
    </row>
    <row r="50" spans="1:6" ht="15.75">
      <c r="A50" s="97"/>
      <c r="B50" s="92">
        <v>42989</v>
      </c>
      <c r="C50" s="93" t="s">
        <v>108</v>
      </c>
      <c r="D50" s="94"/>
      <c r="E50" s="95"/>
      <c r="F50" s="99">
        <v>3277</v>
      </c>
    </row>
    <row r="51" spans="1:6" ht="15.75">
      <c r="A51" s="97"/>
      <c r="B51" s="92">
        <v>42997</v>
      </c>
      <c r="C51" s="93" t="s">
        <v>109</v>
      </c>
      <c r="D51" s="94"/>
      <c r="E51" s="95"/>
      <c r="F51" s="99">
        <v>4029</v>
      </c>
    </row>
    <row r="52" spans="1:6" ht="15.75" customHeight="1">
      <c r="A52" s="97"/>
      <c r="B52" s="92">
        <v>42794</v>
      </c>
      <c r="C52" s="100" t="s">
        <v>110</v>
      </c>
      <c r="D52" s="101"/>
      <c r="E52" s="102"/>
      <c r="F52" s="97">
        <v>3795</v>
      </c>
    </row>
    <row r="53" spans="1:6" ht="15.75" customHeight="1">
      <c r="A53" s="97"/>
      <c r="B53" s="92">
        <v>42916</v>
      </c>
      <c r="C53" s="100" t="s">
        <v>90</v>
      </c>
      <c r="D53" s="101"/>
      <c r="E53" s="102"/>
      <c r="F53" s="97">
        <v>706</v>
      </c>
    </row>
    <row r="54" spans="1:6" ht="16.5" customHeight="1">
      <c r="A54" s="97"/>
      <c r="B54" s="92">
        <v>42916</v>
      </c>
      <c r="C54" s="100" t="s">
        <v>90</v>
      </c>
      <c r="D54" s="101"/>
      <c r="E54" s="102"/>
      <c r="F54" s="97">
        <v>359</v>
      </c>
    </row>
    <row r="55" spans="1:6" ht="27.75" customHeight="1">
      <c r="A55" s="97"/>
      <c r="B55" s="92">
        <v>42993</v>
      </c>
      <c r="C55" s="112" t="s">
        <v>111</v>
      </c>
      <c r="D55" s="113"/>
      <c r="E55" s="114"/>
      <c r="F55" s="115">
        <v>1656</v>
      </c>
    </row>
    <row r="56" spans="1:6" ht="15.75" customHeight="1">
      <c r="A56" s="97"/>
      <c r="B56" s="97"/>
      <c r="C56" s="103"/>
      <c r="D56" s="101"/>
      <c r="E56" s="102"/>
      <c r="F56" s="97"/>
    </row>
    <row r="57" spans="1:6" s="28" customFormat="1" ht="15.75">
      <c r="A57" s="104"/>
      <c r="B57" s="105"/>
      <c r="C57" s="106"/>
      <c r="D57" s="107"/>
      <c r="E57" s="108"/>
      <c r="F57" s="109"/>
    </row>
    <row r="58" spans="1:6" ht="15.75">
      <c r="A58" s="110" t="s">
        <v>30</v>
      </c>
      <c r="B58" s="110"/>
      <c r="C58" s="110"/>
      <c r="D58" s="110"/>
      <c r="E58" s="110"/>
      <c r="F58" s="111">
        <f>SUM(F47:F57)</f>
        <v>15036</v>
      </c>
    </row>
    <row r="59" spans="1:6" ht="15.75">
      <c r="A59"/>
      <c r="B59"/>
      <c r="C59"/>
      <c r="D59"/>
      <c r="E59"/>
      <c r="F59"/>
    </row>
    <row r="60" spans="1:6" ht="15.75">
      <c r="A60"/>
      <c r="B60"/>
      <c r="C60"/>
      <c r="D60"/>
      <c r="E60"/>
      <c r="F60"/>
    </row>
  </sheetData>
  <sheetProtection/>
  <mergeCells count="28">
    <mergeCell ref="A58:E58"/>
    <mergeCell ref="B35:E35"/>
    <mergeCell ref="B36:E36"/>
    <mergeCell ref="B37:E37"/>
    <mergeCell ref="B38:E38"/>
    <mergeCell ref="A1:F1"/>
    <mergeCell ref="A2:F2"/>
    <mergeCell ref="A22:F2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9:E39"/>
    <mergeCell ref="C46:E46"/>
    <mergeCell ref="C47:E47"/>
    <mergeCell ref="C48:E48"/>
    <mergeCell ref="C55:E55"/>
    <mergeCell ref="C49:E49"/>
    <mergeCell ref="C50:E50"/>
    <mergeCell ref="C51:E51"/>
    <mergeCell ref="C57:E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9"/>
  <sheetViews>
    <sheetView zoomScalePageLayoutView="0" workbookViewId="0" topLeftCell="A3">
      <selection activeCell="G14" sqref="G14:I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83</v>
      </c>
      <c r="B1" s="75"/>
      <c r="C1" s="75"/>
      <c r="D1" s="75"/>
      <c r="E1" s="75"/>
      <c r="F1" s="75"/>
      <c r="G1" s="59"/>
    </row>
    <row r="2" spans="1:8" ht="15.75">
      <c r="A2" s="75" t="s">
        <v>41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387.6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84</v>
      </c>
      <c r="C7" s="9"/>
      <c r="D7" s="13">
        <f>'2015'!F33</f>
        <v>-67911.59000000001</v>
      </c>
      <c r="E7" s="12" t="s">
        <v>14</v>
      </c>
      <c r="F7" s="9"/>
    </row>
    <row r="8" spans="1:6" ht="15.75">
      <c r="A8" s="9" t="s">
        <v>85</v>
      </c>
      <c r="C8" s="12"/>
      <c r="D8" s="14">
        <f>C16</f>
        <v>-10356.490000000003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86</v>
      </c>
      <c r="D10" s="17" t="s">
        <v>0</v>
      </c>
      <c r="E10" s="17" t="s">
        <v>19</v>
      </c>
      <c r="F10" s="17" t="s">
        <v>87</v>
      </c>
    </row>
    <row r="11" spans="1:9" s="20" customFormat="1" ht="30" customHeight="1">
      <c r="A11" s="4">
        <v>1</v>
      </c>
      <c r="B11" s="18" t="s">
        <v>1</v>
      </c>
      <c r="C11" s="40">
        <v>-7302.370000000003</v>
      </c>
      <c r="D11" s="38">
        <v>28837.56</v>
      </c>
      <c r="E11" s="38">
        <v>33270.52</v>
      </c>
      <c r="F11" s="38">
        <f>C11-D11+E11</f>
        <v>-2869.4100000000108</v>
      </c>
      <c r="G11" s="5" t="s">
        <v>34</v>
      </c>
      <c r="H11" s="5">
        <v>6.2</v>
      </c>
      <c r="I11" s="33">
        <f>H11*12*H20</f>
        <v>28837.440000000002</v>
      </c>
    </row>
    <row r="12" spans="1:9" s="20" customFormat="1" ht="15.75">
      <c r="A12" s="4">
        <v>2</v>
      </c>
      <c r="B12" s="18" t="s">
        <v>2</v>
      </c>
      <c r="C12" s="40">
        <v>-1872.6799999999994</v>
      </c>
      <c r="D12" s="38">
        <v>7395.41</v>
      </c>
      <c r="E12" s="38">
        <v>8532.19</v>
      </c>
      <c r="F12" s="38">
        <f>C12-D12+E12</f>
        <v>-735.8999999999996</v>
      </c>
      <c r="G12" s="12" t="s">
        <v>35</v>
      </c>
      <c r="H12" s="5">
        <v>3</v>
      </c>
      <c r="I12" s="32">
        <f>H12*12*H20</f>
        <v>13953.6</v>
      </c>
    </row>
    <row r="13" spans="1:9" s="20" customFormat="1" ht="29.25" customHeight="1">
      <c r="A13" s="4">
        <v>3</v>
      </c>
      <c r="B13" s="18" t="s">
        <v>36</v>
      </c>
      <c r="C13" s="40">
        <v>-600.69</v>
      </c>
      <c r="D13" s="38">
        <v>2372.04</v>
      </c>
      <c r="E13" s="38">
        <v>2736.69</v>
      </c>
      <c r="F13" s="38">
        <f>C13-D13+E13</f>
        <v>-236.03999999999996</v>
      </c>
      <c r="G13" s="12" t="s">
        <v>105</v>
      </c>
      <c r="H13" s="5">
        <v>0.6</v>
      </c>
      <c r="I13" s="32">
        <f>H13*12*H20</f>
        <v>2790.72</v>
      </c>
    </row>
    <row r="14" spans="1:9" s="20" customFormat="1" ht="30" customHeight="1">
      <c r="A14" s="4">
        <v>4</v>
      </c>
      <c r="B14" s="18" t="s">
        <v>37</v>
      </c>
      <c r="C14" s="40">
        <v>-306.24</v>
      </c>
      <c r="D14" s="38">
        <v>1209.24</v>
      </c>
      <c r="E14" s="38">
        <v>1395.15</v>
      </c>
      <c r="F14" s="38">
        <f>C14-D14+E14</f>
        <v>-120.32999999999993</v>
      </c>
      <c r="G14" s="19" t="s">
        <v>40</v>
      </c>
      <c r="H14" s="19">
        <v>0.92</v>
      </c>
      <c r="I14" s="20">
        <f>H14*12*H20</f>
        <v>4279.104</v>
      </c>
    </row>
    <row r="15" spans="1:8" s="20" customFormat="1" ht="30" customHeight="1">
      <c r="A15" s="4">
        <v>5</v>
      </c>
      <c r="B15" s="18" t="s">
        <v>38</v>
      </c>
      <c r="C15" s="40">
        <v>-274.50999999999965</v>
      </c>
      <c r="D15" s="38">
        <v>1119.75</v>
      </c>
      <c r="E15" s="38">
        <v>1281.13</v>
      </c>
      <c r="F15" s="38">
        <f>C15-D15+E15</f>
        <v>-113.12999999999965</v>
      </c>
      <c r="G15" s="19"/>
      <c r="H15" s="19"/>
    </row>
    <row r="16" spans="1:6" ht="19.5" customHeight="1">
      <c r="A16" s="4"/>
      <c r="B16" s="18" t="s">
        <v>3</v>
      </c>
      <c r="C16" s="39">
        <f>SUM(C11:C15)</f>
        <v>-10356.490000000003</v>
      </c>
      <c r="D16" s="39">
        <f>SUM(D11:D15)</f>
        <v>40934</v>
      </c>
      <c r="E16" s="39">
        <f>SUM(E11:E15)</f>
        <v>47215.68</v>
      </c>
      <c r="F16" s="39">
        <f>SUM(F11:F15)</f>
        <v>-4074.81000000001</v>
      </c>
    </row>
    <row r="17" ht="11.25" customHeight="1"/>
    <row r="18" spans="1:6" ht="15.75">
      <c r="A18" s="75" t="s">
        <v>20</v>
      </c>
      <c r="B18" s="75"/>
      <c r="C18" s="75"/>
      <c r="D18" s="75"/>
      <c r="E18" s="75"/>
      <c r="F18" s="75"/>
    </row>
    <row r="19" spans="1:8" ht="15.75">
      <c r="A19" s="59"/>
      <c r="B19" s="59"/>
      <c r="C19" s="59"/>
      <c r="D19" s="59"/>
      <c r="E19" s="59"/>
      <c r="F19" s="59"/>
      <c r="H19" s="5" t="s">
        <v>21</v>
      </c>
    </row>
    <row r="20" spans="1:8" ht="33" customHeight="1">
      <c r="A20" s="17" t="s">
        <v>33</v>
      </c>
      <c r="B20" s="76" t="s">
        <v>4</v>
      </c>
      <c r="C20" s="76"/>
      <c r="D20" s="76"/>
      <c r="E20" s="76"/>
      <c r="F20" s="21" t="s">
        <v>10</v>
      </c>
      <c r="G20" s="22"/>
      <c r="H20" s="5">
        <f>D5</f>
        <v>387.6</v>
      </c>
    </row>
    <row r="21" spans="1:10" ht="18" customHeight="1">
      <c r="A21" s="53">
        <v>1</v>
      </c>
      <c r="B21" s="77" t="s">
        <v>5</v>
      </c>
      <c r="C21" s="77"/>
      <c r="D21" s="77"/>
      <c r="E21" s="77"/>
      <c r="F21" s="54">
        <f>I12</f>
        <v>13953.6</v>
      </c>
      <c r="G21" s="12"/>
      <c r="H21" s="5" t="s">
        <v>22</v>
      </c>
      <c r="I21" s="16"/>
      <c r="J21" s="16"/>
    </row>
    <row r="22" spans="1:10" ht="18" customHeight="1">
      <c r="A22" s="55">
        <v>2</v>
      </c>
      <c r="B22" s="74" t="s">
        <v>37</v>
      </c>
      <c r="C22" s="74"/>
      <c r="D22" s="74"/>
      <c r="E22" s="74"/>
      <c r="F22" s="56">
        <f>0.26*12*H20</f>
        <v>1209.3120000000001</v>
      </c>
      <c r="G22" s="12"/>
      <c r="I22" s="16"/>
      <c r="J22" s="16"/>
    </row>
    <row r="23" spans="1:10" ht="32.25" customHeight="1">
      <c r="A23" s="55">
        <v>3</v>
      </c>
      <c r="B23" s="74" t="s">
        <v>96</v>
      </c>
      <c r="C23" s="74"/>
      <c r="D23" s="74"/>
      <c r="E23" s="74"/>
      <c r="F23" s="56">
        <f>I13+F39+F40+F42+F43+F44+F47</f>
        <v>6789.719999999999</v>
      </c>
      <c r="G23" s="12"/>
      <c r="I23" s="16"/>
      <c r="J23" s="16"/>
    </row>
    <row r="24" spans="1:7" ht="18" customHeight="1">
      <c r="A24" s="55">
        <v>4</v>
      </c>
      <c r="B24" s="74" t="s">
        <v>6</v>
      </c>
      <c r="C24" s="74"/>
      <c r="D24" s="74"/>
      <c r="E24" s="74"/>
      <c r="F24" s="56">
        <f>F25+F26+F27</f>
        <v>5779</v>
      </c>
      <c r="G24" s="12"/>
    </row>
    <row r="25" spans="1:7" ht="16.5" customHeight="1">
      <c r="A25" s="55" t="s">
        <v>7</v>
      </c>
      <c r="B25" s="74" t="s">
        <v>25</v>
      </c>
      <c r="C25" s="74"/>
      <c r="D25" s="74"/>
      <c r="E25" s="74"/>
      <c r="F25" s="56">
        <f>F41+F45+F46+F48</f>
        <v>5779</v>
      </c>
      <c r="G25" s="12"/>
    </row>
    <row r="26" spans="1:7" ht="16.5" customHeight="1">
      <c r="A26" s="55" t="s">
        <v>7</v>
      </c>
      <c r="B26" s="74" t="s">
        <v>26</v>
      </c>
      <c r="C26" s="74"/>
      <c r="D26" s="74"/>
      <c r="E26" s="74"/>
      <c r="F26" s="56">
        <v>0</v>
      </c>
      <c r="G26" s="12"/>
    </row>
    <row r="27" spans="1:7" ht="16.5" customHeight="1">
      <c r="A27" s="55" t="s">
        <v>7</v>
      </c>
      <c r="B27" s="74" t="s">
        <v>27</v>
      </c>
      <c r="C27" s="74"/>
      <c r="D27" s="74"/>
      <c r="E27" s="74"/>
      <c r="F27" s="56">
        <v>0</v>
      </c>
      <c r="G27" s="12"/>
    </row>
    <row r="28" spans="1:7" ht="17.25" customHeight="1">
      <c r="A28" s="55">
        <v>5</v>
      </c>
      <c r="B28" s="69" t="s">
        <v>48</v>
      </c>
      <c r="C28" s="69"/>
      <c r="D28" s="69"/>
      <c r="E28" s="69"/>
      <c r="F28" s="56">
        <f>J25</f>
        <v>0</v>
      </c>
      <c r="G28" s="12"/>
    </row>
    <row r="29" spans="1:7" ht="17.25" customHeight="1">
      <c r="A29" s="55">
        <v>6</v>
      </c>
      <c r="B29" s="69" t="s">
        <v>38</v>
      </c>
      <c r="C29" s="69"/>
      <c r="D29" s="69"/>
      <c r="E29" s="69"/>
      <c r="F29" s="56">
        <f>D15</f>
        <v>1119.75</v>
      </c>
      <c r="G29" s="12"/>
    </row>
    <row r="30" spans="1:7" ht="17.25" customHeight="1">
      <c r="A30" s="55">
        <v>7</v>
      </c>
      <c r="B30" s="69" t="s">
        <v>39</v>
      </c>
      <c r="C30" s="69"/>
      <c r="D30" s="69"/>
      <c r="E30" s="69"/>
      <c r="F30" s="56">
        <f>D12+D13</f>
        <v>9767.45</v>
      </c>
      <c r="G30" s="12"/>
    </row>
    <row r="31" spans="1:7" s="28" customFormat="1" ht="21" customHeight="1">
      <c r="A31" s="57"/>
      <c r="B31" s="70" t="s">
        <v>8</v>
      </c>
      <c r="C31" s="70"/>
      <c r="D31" s="70"/>
      <c r="E31" s="70"/>
      <c r="F31" s="58">
        <f>F21+F22+F23+F24+F30+F29+F28</f>
        <v>38618.831999999995</v>
      </c>
      <c r="G31" s="9"/>
    </row>
    <row r="32" ht="26.25" customHeight="1"/>
    <row r="33" spans="1:6" ht="18" customHeight="1">
      <c r="A33" s="45" t="s">
        <v>88</v>
      </c>
      <c r="B33" s="45"/>
      <c r="C33" s="45"/>
      <c r="D33" s="45"/>
      <c r="E33" s="45"/>
      <c r="F33" s="3">
        <f>D7+D16-F31</f>
        <v>-65596.422</v>
      </c>
    </row>
    <row r="34" spans="1:6" ht="20.25" customHeight="1">
      <c r="A34" s="45" t="s">
        <v>89</v>
      </c>
      <c r="B34" s="45"/>
      <c r="C34" s="45"/>
      <c r="D34" s="45"/>
      <c r="E34" s="45"/>
      <c r="F34" s="3">
        <f>F16</f>
        <v>-4074.81000000001</v>
      </c>
    </row>
    <row r="35" spans="1:6" ht="18" customHeight="1">
      <c r="A35" s="46" t="s">
        <v>45</v>
      </c>
      <c r="B35" s="46"/>
      <c r="C35" s="46"/>
      <c r="D35" s="46"/>
      <c r="E35" s="46"/>
      <c r="F35" s="3">
        <f>F33+F34</f>
        <v>-69671.23200000002</v>
      </c>
    </row>
    <row r="36" ht="11.25" customHeight="1"/>
    <row r="37" ht="96" customHeight="1"/>
    <row r="38" spans="1:6" ht="15.75">
      <c r="A38" s="29" t="s">
        <v>16</v>
      </c>
      <c r="B38" s="29" t="s">
        <v>9</v>
      </c>
      <c r="C38" s="71" t="s">
        <v>28</v>
      </c>
      <c r="D38" s="72"/>
      <c r="E38" s="73"/>
      <c r="F38" s="29" t="s">
        <v>29</v>
      </c>
    </row>
    <row r="39" spans="1:6" ht="15.75">
      <c r="A39" s="61"/>
      <c r="B39" s="62">
        <v>42521</v>
      </c>
      <c r="C39" s="65" t="s">
        <v>90</v>
      </c>
      <c r="D39" s="66"/>
      <c r="E39" s="67"/>
      <c r="F39" s="63">
        <v>327</v>
      </c>
    </row>
    <row r="40" spans="1:6" ht="15.75">
      <c r="A40" s="61"/>
      <c r="B40" s="62">
        <v>42551</v>
      </c>
      <c r="C40" s="65" t="s">
        <v>90</v>
      </c>
      <c r="D40" s="66"/>
      <c r="E40" s="67"/>
      <c r="F40" s="63">
        <v>300</v>
      </c>
    </row>
    <row r="41" spans="1:6" ht="15.75">
      <c r="A41" s="61"/>
      <c r="B41" s="62">
        <v>42562</v>
      </c>
      <c r="C41" s="65" t="s">
        <v>91</v>
      </c>
      <c r="D41" s="66"/>
      <c r="E41" s="67"/>
      <c r="F41" s="63">
        <v>4234</v>
      </c>
    </row>
    <row r="42" spans="1:6" ht="15.75">
      <c r="A42" s="61"/>
      <c r="B42" s="62">
        <v>42582</v>
      </c>
      <c r="C42" s="65" t="s">
        <v>90</v>
      </c>
      <c r="D42" s="66"/>
      <c r="E42" s="67"/>
      <c r="F42" s="63">
        <v>327</v>
      </c>
    </row>
    <row r="43" spans="1:6" ht="15.75">
      <c r="A43" s="61"/>
      <c r="B43" s="62">
        <v>42613</v>
      </c>
      <c r="C43" s="65" t="s">
        <v>90</v>
      </c>
      <c r="D43" s="66"/>
      <c r="E43" s="67"/>
      <c r="F43" s="63">
        <v>327</v>
      </c>
    </row>
    <row r="44" spans="1:6" ht="15.75">
      <c r="A44" s="61"/>
      <c r="B44" s="62">
        <v>42613</v>
      </c>
      <c r="C44" s="65" t="s">
        <v>92</v>
      </c>
      <c r="D44" s="66"/>
      <c r="E44" s="67"/>
      <c r="F44" s="63">
        <v>544</v>
      </c>
    </row>
    <row r="45" spans="1:6" ht="15.75">
      <c r="A45" s="61"/>
      <c r="B45" s="62">
        <v>42628</v>
      </c>
      <c r="C45" s="65" t="s">
        <v>93</v>
      </c>
      <c r="D45" s="66"/>
      <c r="E45" s="67"/>
      <c r="F45" s="63">
        <v>791</v>
      </c>
    </row>
    <row r="46" spans="1:6" ht="16.5" customHeight="1">
      <c r="A46" s="61"/>
      <c r="B46" s="62">
        <v>42641</v>
      </c>
      <c r="C46" s="65" t="s">
        <v>94</v>
      </c>
      <c r="D46" s="66"/>
      <c r="E46" s="67"/>
      <c r="F46" s="64">
        <v>377</v>
      </c>
    </row>
    <row r="47" spans="1:6" ht="27.75" customHeight="1">
      <c r="A47" s="61"/>
      <c r="B47" s="62">
        <v>42643</v>
      </c>
      <c r="C47" s="65" t="s">
        <v>95</v>
      </c>
      <c r="D47" s="66"/>
      <c r="E47" s="67"/>
      <c r="F47" s="64">
        <v>2174</v>
      </c>
    </row>
    <row r="48" spans="1:6" ht="15.75">
      <c r="A48" s="4"/>
      <c r="B48" s="6">
        <v>42649</v>
      </c>
      <c r="C48" s="65" t="s">
        <v>94</v>
      </c>
      <c r="D48" s="66"/>
      <c r="E48" s="67"/>
      <c r="F48" s="7">
        <v>377</v>
      </c>
    </row>
    <row r="49" spans="1:6" s="28" customFormat="1" ht="15.75">
      <c r="A49" s="68" t="s">
        <v>30</v>
      </c>
      <c r="B49" s="68"/>
      <c r="C49" s="68"/>
      <c r="D49" s="68"/>
      <c r="E49" s="68"/>
      <c r="F49" s="30">
        <f>SUM(F39:F48)</f>
        <v>9778</v>
      </c>
    </row>
  </sheetData>
  <sheetProtection/>
  <mergeCells count="27">
    <mergeCell ref="C48:E48"/>
    <mergeCell ref="A49:E49"/>
    <mergeCell ref="C47:E47"/>
    <mergeCell ref="C45:E45"/>
    <mergeCell ref="C44:E44"/>
    <mergeCell ref="C43:E43"/>
    <mergeCell ref="B29:E29"/>
    <mergeCell ref="B30:E30"/>
    <mergeCell ref="B31:E31"/>
    <mergeCell ref="C38:E38"/>
    <mergeCell ref="C39:E39"/>
    <mergeCell ref="C46:E46"/>
    <mergeCell ref="C42:E42"/>
    <mergeCell ref="C41:E41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2"/>
  <sheetViews>
    <sheetView view="pageBreakPreview" zoomScaleSheetLayoutView="100" zoomScalePageLayoutView="0" workbookViewId="0" topLeftCell="A9">
      <selection activeCell="F11" sqref="F11:F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31</v>
      </c>
      <c r="B1" s="75"/>
      <c r="C1" s="75"/>
      <c r="D1" s="75"/>
      <c r="E1" s="75"/>
      <c r="F1" s="75"/>
      <c r="G1" s="8"/>
    </row>
    <row r="2" spans="1:8" ht="15.75">
      <c r="A2" s="75" t="s">
        <v>41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387.6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50</v>
      </c>
      <c r="C7" s="9"/>
      <c r="D7" s="13">
        <f>'2014'!F32</f>
        <v>-72492.65400000001</v>
      </c>
      <c r="E7" s="12" t="s">
        <v>14</v>
      </c>
      <c r="F7" s="9"/>
    </row>
    <row r="8" spans="1:6" ht="15.75">
      <c r="A8" s="9" t="s">
        <v>13</v>
      </c>
      <c r="C8" s="12"/>
      <c r="D8" s="14">
        <f>C16</f>
        <v>-5326.450000000003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18</v>
      </c>
      <c r="D10" s="17" t="s">
        <v>0</v>
      </c>
      <c r="E10" s="17" t="s">
        <v>19</v>
      </c>
      <c r="F10" s="17" t="s">
        <v>32</v>
      </c>
    </row>
    <row r="11" spans="1:9" s="20" customFormat="1" ht="30" customHeight="1">
      <c r="A11" s="4">
        <v>1</v>
      </c>
      <c r="B11" s="18" t="s">
        <v>1</v>
      </c>
      <c r="C11" s="40">
        <v>-3686.1900000000023</v>
      </c>
      <c r="D11" s="38">
        <v>28837.56</v>
      </c>
      <c r="E11" s="38">
        <v>25221.38</v>
      </c>
      <c r="F11" s="38">
        <f>C11-D11+E11</f>
        <v>-7302.370000000003</v>
      </c>
      <c r="G11" s="5" t="s">
        <v>34</v>
      </c>
      <c r="H11" s="5">
        <v>6.2</v>
      </c>
      <c r="I11" s="33">
        <f>H11*12*H20</f>
        <v>28837.440000000002</v>
      </c>
    </row>
    <row r="12" spans="1:9" s="20" customFormat="1" ht="15.75">
      <c r="A12" s="4">
        <v>2</v>
      </c>
      <c r="B12" s="18" t="s">
        <v>2</v>
      </c>
      <c r="C12" s="40">
        <v>-1047.8300000000008</v>
      </c>
      <c r="D12" s="38">
        <v>7395.4</v>
      </c>
      <c r="E12" s="38">
        <v>6570.55</v>
      </c>
      <c r="F12" s="38">
        <f>C12-D12+E12</f>
        <v>-1872.6799999999994</v>
      </c>
      <c r="G12" s="12" t="s">
        <v>35</v>
      </c>
      <c r="H12" s="5">
        <v>3</v>
      </c>
      <c r="I12" s="32">
        <f>H12*12*H20</f>
        <v>13953.6</v>
      </c>
    </row>
    <row r="13" spans="1:9" s="20" customFormat="1" ht="29.25" customHeight="1">
      <c r="A13" s="4">
        <v>3</v>
      </c>
      <c r="B13" s="18" t="s">
        <v>36</v>
      </c>
      <c r="C13" s="40">
        <v>-315.0799999999999</v>
      </c>
      <c r="D13" s="38">
        <v>2372.04</v>
      </c>
      <c r="E13" s="38">
        <v>2086.43</v>
      </c>
      <c r="F13" s="38">
        <f>C13-D13+E13</f>
        <v>-600.69</v>
      </c>
      <c r="G13" s="12" t="s">
        <v>105</v>
      </c>
      <c r="H13" s="5">
        <v>0.6</v>
      </c>
      <c r="I13" s="32">
        <f>H13*12*H20</f>
        <v>2790.72</v>
      </c>
    </row>
    <row r="14" spans="1:9" s="20" customFormat="1" ht="30" customHeight="1">
      <c r="A14" s="4">
        <v>4</v>
      </c>
      <c r="B14" s="18" t="s">
        <v>37</v>
      </c>
      <c r="C14" s="40">
        <v>-160.6300000000001</v>
      </c>
      <c r="D14" s="38">
        <v>1209.24</v>
      </c>
      <c r="E14" s="38">
        <v>1063.63</v>
      </c>
      <c r="F14" s="38">
        <f>C14-D14+E14</f>
        <v>-306.24</v>
      </c>
      <c r="G14" s="19" t="s">
        <v>40</v>
      </c>
      <c r="H14" s="19">
        <v>0.92</v>
      </c>
      <c r="I14" s="20">
        <f>H14*12*H20</f>
        <v>4279.104</v>
      </c>
    </row>
    <row r="15" spans="1:8" s="20" customFormat="1" ht="30" customHeight="1">
      <c r="A15" s="4">
        <v>5</v>
      </c>
      <c r="B15" s="18" t="s">
        <v>38</v>
      </c>
      <c r="C15" s="40">
        <v>-116.7199999999998</v>
      </c>
      <c r="D15" s="38">
        <v>1069.37</v>
      </c>
      <c r="E15" s="38">
        <v>911.58</v>
      </c>
      <c r="F15" s="38">
        <f>C15-D15+E15</f>
        <v>-274.50999999999965</v>
      </c>
      <c r="G15" s="19"/>
      <c r="H15" s="19"/>
    </row>
    <row r="16" spans="1:6" ht="19.5" customHeight="1">
      <c r="A16" s="4"/>
      <c r="B16" s="18" t="s">
        <v>3</v>
      </c>
      <c r="C16" s="39">
        <f>SUM(C11:C15)</f>
        <v>-5326.450000000003</v>
      </c>
      <c r="D16" s="39">
        <f>SUM(D11:D15)</f>
        <v>40883.61</v>
      </c>
      <c r="E16" s="39">
        <f>SUM(E11:E15)</f>
        <v>35853.57</v>
      </c>
      <c r="F16" s="39">
        <f>SUM(F11:F15)</f>
        <v>-10356.490000000003</v>
      </c>
    </row>
    <row r="17" ht="11.25" customHeight="1"/>
    <row r="18" spans="1:6" ht="15.75">
      <c r="A18" s="75" t="s">
        <v>20</v>
      </c>
      <c r="B18" s="75"/>
      <c r="C18" s="75"/>
      <c r="D18" s="75"/>
      <c r="E18" s="75"/>
      <c r="F18" s="75"/>
    </row>
    <row r="19" spans="1:8" ht="15.75">
      <c r="A19" s="31"/>
      <c r="B19" s="8"/>
      <c r="C19" s="8"/>
      <c r="D19" s="8"/>
      <c r="E19" s="8"/>
      <c r="F19" s="8"/>
      <c r="H19" s="5" t="s">
        <v>21</v>
      </c>
    </row>
    <row r="20" spans="1:8" ht="33" customHeight="1">
      <c r="A20" s="17" t="s">
        <v>33</v>
      </c>
      <c r="B20" s="76" t="s">
        <v>4</v>
      </c>
      <c r="C20" s="76"/>
      <c r="D20" s="76"/>
      <c r="E20" s="76"/>
      <c r="F20" s="21" t="s">
        <v>10</v>
      </c>
      <c r="G20" s="22"/>
      <c r="H20" s="5">
        <f>D5</f>
        <v>387.6</v>
      </c>
    </row>
    <row r="21" spans="1:10" ht="18" customHeight="1">
      <c r="A21" s="53">
        <v>1</v>
      </c>
      <c r="B21" s="77" t="s">
        <v>5</v>
      </c>
      <c r="C21" s="77"/>
      <c r="D21" s="77"/>
      <c r="E21" s="77"/>
      <c r="F21" s="54">
        <f>I12</f>
        <v>13953.6</v>
      </c>
      <c r="G21" s="12"/>
      <c r="H21" s="5" t="s">
        <v>22</v>
      </c>
      <c r="I21" s="16"/>
      <c r="J21" s="16"/>
    </row>
    <row r="22" spans="1:10" ht="18" customHeight="1">
      <c r="A22" s="55">
        <v>2</v>
      </c>
      <c r="B22" s="74" t="s">
        <v>37</v>
      </c>
      <c r="C22" s="74"/>
      <c r="D22" s="74"/>
      <c r="E22" s="74"/>
      <c r="F22" s="56">
        <f>0.26*12*H20</f>
        <v>1209.3120000000001</v>
      </c>
      <c r="G22" s="12"/>
      <c r="I22" s="16"/>
      <c r="J22" s="16"/>
    </row>
    <row r="23" spans="1:10" ht="30" customHeight="1">
      <c r="A23" s="55">
        <v>3</v>
      </c>
      <c r="B23" s="74" t="s">
        <v>46</v>
      </c>
      <c r="C23" s="74"/>
      <c r="D23" s="74"/>
      <c r="E23" s="74"/>
      <c r="F23" s="56">
        <f>I13+I14</f>
        <v>7069.8240000000005</v>
      </c>
      <c r="G23" s="12"/>
      <c r="I23" s="16"/>
      <c r="J23" s="16"/>
    </row>
    <row r="24" spans="1:7" ht="18" customHeight="1">
      <c r="A24" s="55">
        <v>4</v>
      </c>
      <c r="B24" s="74" t="s">
        <v>6</v>
      </c>
      <c r="C24" s="74"/>
      <c r="D24" s="74"/>
      <c r="E24" s="74"/>
      <c r="F24" s="56">
        <f>F25+F26+F27</f>
        <v>833</v>
      </c>
      <c r="G24" s="12"/>
    </row>
    <row r="25" spans="1:11" ht="16.5" customHeight="1">
      <c r="A25" s="55" t="s">
        <v>7</v>
      </c>
      <c r="B25" s="74" t="s">
        <v>25</v>
      </c>
      <c r="C25" s="74"/>
      <c r="D25" s="74"/>
      <c r="E25" s="74"/>
      <c r="F25" s="56">
        <f>F40</f>
        <v>654</v>
      </c>
      <c r="G25" s="12"/>
      <c r="J25" s="5">
        <v>2400</v>
      </c>
      <c r="K25" s="5" t="s">
        <v>47</v>
      </c>
    </row>
    <row r="26" spans="1:7" ht="16.5" customHeight="1">
      <c r="A26" s="55" t="s">
        <v>7</v>
      </c>
      <c r="B26" s="74" t="s">
        <v>26</v>
      </c>
      <c r="C26" s="74"/>
      <c r="D26" s="74"/>
      <c r="E26" s="74"/>
      <c r="F26" s="56">
        <f>F39</f>
        <v>179</v>
      </c>
      <c r="G26" s="12"/>
    </row>
    <row r="27" spans="1:7" ht="16.5" customHeight="1">
      <c r="A27" s="55" t="s">
        <v>7</v>
      </c>
      <c r="B27" s="74" t="s">
        <v>27</v>
      </c>
      <c r="C27" s="74"/>
      <c r="D27" s="74"/>
      <c r="E27" s="74"/>
      <c r="F27" s="56">
        <v>0</v>
      </c>
      <c r="G27" s="12"/>
    </row>
    <row r="28" spans="1:7" ht="17.25" customHeight="1">
      <c r="A28" s="55">
        <v>5</v>
      </c>
      <c r="B28" s="69" t="s">
        <v>48</v>
      </c>
      <c r="C28" s="69"/>
      <c r="D28" s="69"/>
      <c r="E28" s="69"/>
      <c r="F28" s="56">
        <f>J25</f>
        <v>2400</v>
      </c>
      <c r="G28" s="12"/>
    </row>
    <row r="29" spans="1:7" ht="17.25" customHeight="1">
      <c r="A29" s="55">
        <v>6</v>
      </c>
      <c r="B29" s="69" t="s">
        <v>38</v>
      </c>
      <c r="C29" s="69"/>
      <c r="D29" s="69"/>
      <c r="E29" s="69"/>
      <c r="F29" s="56">
        <f>D15</f>
        <v>1069.37</v>
      </c>
      <c r="G29" s="12"/>
    </row>
    <row r="30" spans="1:7" ht="17.25" customHeight="1">
      <c r="A30" s="55">
        <v>7</v>
      </c>
      <c r="B30" s="69" t="s">
        <v>39</v>
      </c>
      <c r="C30" s="69"/>
      <c r="D30" s="69"/>
      <c r="E30" s="69"/>
      <c r="F30" s="56">
        <f>D12+D13</f>
        <v>9767.439999999999</v>
      </c>
      <c r="G30" s="12"/>
    </row>
    <row r="31" spans="1:7" s="28" customFormat="1" ht="21" customHeight="1">
      <c r="A31" s="57"/>
      <c r="B31" s="70" t="s">
        <v>8</v>
      </c>
      <c r="C31" s="70"/>
      <c r="D31" s="70"/>
      <c r="E31" s="70"/>
      <c r="F31" s="58">
        <f>F21+F22+F23+F24+F30+F29+F28</f>
        <v>36302.546</v>
      </c>
      <c r="G31" s="9"/>
    </row>
    <row r="33" spans="1:6" ht="18" customHeight="1">
      <c r="A33" s="45" t="s">
        <v>49</v>
      </c>
      <c r="B33" s="45"/>
      <c r="C33" s="45"/>
      <c r="D33" s="45"/>
      <c r="E33" s="45"/>
      <c r="F33" s="3">
        <f>D7+D16-F31</f>
        <v>-67911.59000000001</v>
      </c>
    </row>
    <row r="34" spans="1:6" ht="20.25" customHeight="1">
      <c r="A34" s="45" t="s">
        <v>44</v>
      </c>
      <c r="B34" s="45"/>
      <c r="C34" s="45"/>
      <c r="D34" s="45"/>
      <c r="E34" s="45"/>
      <c r="F34" s="3">
        <f>F16</f>
        <v>-10356.490000000003</v>
      </c>
    </row>
    <row r="35" spans="1:6" ht="18" customHeight="1">
      <c r="A35" s="46" t="s">
        <v>45</v>
      </c>
      <c r="B35" s="46"/>
      <c r="C35" s="46"/>
      <c r="D35" s="46"/>
      <c r="E35" s="46"/>
      <c r="F35" s="3">
        <f>F33+F34</f>
        <v>-78268.08000000002</v>
      </c>
    </row>
    <row r="36" ht="11.25" customHeight="1"/>
    <row r="38" spans="1:6" ht="15.75">
      <c r="A38" s="29" t="s">
        <v>16</v>
      </c>
      <c r="B38" s="29" t="s">
        <v>9</v>
      </c>
      <c r="C38" s="71" t="s">
        <v>28</v>
      </c>
      <c r="D38" s="72"/>
      <c r="E38" s="73"/>
      <c r="F38" s="29" t="s">
        <v>29</v>
      </c>
    </row>
    <row r="39" spans="1:6" s="35" customFormat="1" ht="15.75">
      <c r="A39" s="34"/>
      <c r="B39" s="36">
        <v>42060</v>
      </c>
      <c r="C39" s="81" t="s">
        <v>42</v>
      </c>
      <c r="D39" s="82"/>
      <c r="E39" s="83"/>
      <c r="F39" s="37">
        <v>179</v>
      </c>
    </row>
    <row r="40" spans="1:6" s="44" customFormat="1" ht="30" customHeight="1">
      <c r="A40" s="41"/>
      <c r="B40" s="42">
        <v>42289</v>
      </c>
      <c r="C40" s="78" t="s">
        <v>43</v>
      </c>
      <c r="D40" s="79"/>
      <c r="E40" s="80"/>
      <c r="F40" s="43">
        <v>654</v>
      </c>
    </row>
    <row r="41" spans="1:6" ht="15.75">
      <c r="A41" s="4"/>
      <c r="B41" s="6"/>
      <c r="C41" s="65"/>
      <c r="D41" s="66"/>
      <c r="E41" s="67"/>
      <c r="F41" s="7"/>
    </row>
    <row r="42" spans="1:6" s="28" customFormat="1" ht="15.75">
      <c r="A42" s="68" t="s">
        <v>30</v>
      </c>
      <c r="B42" s="68"/>
      <c r="C42" s="68"/>
      <c r="D42" s="68"/>
      <c r="E42" s="68"/>
      <c r="F42" s="30">
        <f>SUM(F39:F41)</f>
        <v>833</v>
      </c>
    </row>
  </sheetData>
  <sheetProtection selectLockedCells="1" selectUnlockedCells="1"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30:E30"/>
    <mergeCell ref="B29:E29"/>
    <mergeCell ref="B28:E28"/>
    <mergeCell ref="C41:E41"/>
    <mergeCell ref="A42:E42"/>
    <mergeCell ref="C40:E40"/>
    <mergeCell ref="C38:E38"/>
    <mergeCell ref="C39:E39"/>
    <mergeCell ref="B31:E3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2"/>
  <sheetViews>
    <sheetView view="pageBreakPreview" zoomScaleSheetLayoutView="100" zoomScalePageLayoutView="0" workbookViewId="0" topLeftCell="A6">
      <selection activeCell="F11" sqref="F11:F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51</v>
      </c>
      <c r="B1" s="75"/>
      <c r="C1" s="75"/>
      <c r="D1" s="75"/>
      <c r="E1" s="75"/>
      <c r="F1" s="75"/>
      <c r="G1" s="47"/>
    </row>
    <row r="2" spans="1:8" ht="15.75">
      <c r="A2" s="75" t="s">
        <v>41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387.6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80</v>
      </c>
      <c r="C7" s="9"/>
      <c r="D7" s="13">
        <v>-72589.52</v>
      </c>
      <c r="E7" s="12" t="s">
        <v>14</v>
      </c>
      <c r="F7" s="9"/>
    </row>
    <row r="8" spans="1:6" ht="15.75">
      <c r="A8" s="9" t="s">
        <v>81</v>
      </c>
      <c r="C8" s="12"/>
      <c r="D8" s="14">
        <f>C16</f>
        <v>-6278.070000000001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78</v>
      </c>
      <c r="D10" s="17" t="s">
        <v>0</v>
      </c>
      <c r="E10" s="17" t="s">
        <v>19</v>
      </c>
      <c r="F10" s="17" t="s">
        <v>79</v>
      </c>
    </row>
    <row r="11" spans="1:9" s="20" customFormat="1" ht="30" customHeight="1">
      <c r="A11" s="4">
        <v>1</v>
      </c>
      <c r="B11" s="18" t="s">
        <v>1</v>
      </c>
      <c r="C11" s="40">
        <v>-4824.22</v>
      </c>
      <c r="D11" s="38">
        <f>32589.42+1472.87</f>
        <v>34062.29</v>
      </c>
      <c r="E11" s="38">
        <f>33439.98+1760.34</f>
        <v>35200.32</v>
      </c>
      <c r="F11" s="38">
        <f>C11-D11+E11</f>
        <v>-3686.1900000000023</v>
      </c>
      <c r="G11" s="5" t="s">
        <v>34</v>
      </c>
      <c r="H11" s="5">
        <v>6.2</v>
      </c>
      <c r="I11" s="33">
        <f>H11*12*H20</f>
        <v>28837.440000000002</v>
      </c>
    </row>
    <row r="12" spans="1:9" s="20" customFormat="1" ht="15.75">
      <c r="A12" s="4">
        <v>2</v>
      </c>
      <c r="B12" s="18" t="s">
        <v>2</v>
      </c>
      <c r="C12" s="40">
        <v>-677.1</v>
      </c>
      <c r="D12" s="38">
        <f>5690.02+377.72</f>
        <v>6067.740000000001</v>
      </c>
      <c r="E12" s="38">
        <f>5449.95+247.06</f>
        <v>5697.01</v>
      </c>
      <c r="F12" s="38">
        <f>C12-D12+E12</f>
        <v>-1047.8300000000008</v>
      </c>
      <c r="G12" s="12" t="s">
        <v>35</v>
      </c>
      <c r="H12" s="5">
        <v>3</v>
      </c>
      <c r="I12" s="32">
        <f>H12*12*H20</f>
        <v>13953.6</v>
      </c>
    </row>
    <row r="13" spans="1:9" s="20" customFormat="1" ht="29.25" customHeight="1">
      <c r="A13" s="4">
        <v>3</v>
      </c>
      <c r="B13" s="18" t="s">
        <v>36</v>
      </c>
      <c r="C13" s="40">
        <v>-465.99</v>
      </c>
      <c r="D13" s="38">
        <v>2372.04</v>
      </c>
      <c r="E13" s="38">
        <v>2522.95</v>
      </c>
      <c r="F13" s="38">
        <f>C13-D13+E13</f>
        <v>-315.0799999999999</v>
      </c>
      <c r="G13" s="12" t="s">
        <v>104</v>
      </c>
      <c r="H13" s="5">
        <f>0.92+0.6</f>
        <v>1.52</v>
      </c>
      <c r="I13" s="32">
        <f>H13*12*H20</f>
        <v>7069.824000000001</v>
      </c>
    </row>
    <row r="14" spans="1:8" s="20" customFormat="1" ht="30" customHeight="1">
      <c r="A14" s="4">
        <v>4</v>
      </c>
      <c r="B14" s="18" t="s">
        <v>37</v>
      </c>
      <c r="C14" s="40">
        <v>-169.22</v>
      </c>
      <c r="D14" s="38">
        <v>1209.24</v>
      </c>
      <c r="E14" s="38">
        <v>1217.83</v>
      </c>
      <c r="F14" s="38">
        <f>C14-D14+E14</f>
        <v>-160.6300000000001</v>
      </c>
      <c r="G14" s="19"/>
      <c r="H14" s="19"/>
    </row>
    <row r="15" spans="1:8" s="20" customFormat="1" ht="30" customHeight="1">
      <c r="A15" s="4">
        <v>5</v>
      </c>
      <c r="B15" s="18" t="s">
        <v>38</v>
      </c>
      <c r="C15" s="40">
        <v>-141.54</v>
      </c>
      <c r="D15" s="38">
        <v>1176.37</v>
      </c>
      <c r="E15" s="38">
        <v>1201.19</v>
      </c>
      <c r="F15" s="38">
        <f>C15-D15+E15</f>
        <v>-116.7199999999998</v>
      </c>
      <c r="G15" s="19"/>
      <c r="H15" s="19"/>
    </row>
    <row r="16" spans="1:6" ht="19.5" customHeight="1">
      <c r="A16" s="4"/>
      <c r="B16" s="18" t="s">
        <v>3</v>
      </c>
      <c r="C16" s="39">
        <f>SUM(C11:C15)</f>
        <v>-6278.070000000001</v>
      </c>
      <c r="D16" s="39">
        <f>SUM(D11:D15)</f>
        <v>44887.68</v>
      </c>
      <c r="E16" s="39">
        <f>SUM(E11:E15)</f>
        <v>45839.3</v>
      </c>
      <c r="F16" s="39">
        <f>SUM(F11:F15)</f>
        <v>-5326.450000000003</v>
      </c>
    </row>
    <row r="17" ht="11.25" customHeight="1"/>
    <row r="18" spans="1:6" ht="15.75">
      <c r="A18" s="75" t="s">
        <v>20</v>
      </c>
      <c r="B18" s="75"/>
      <c r="C18" s="75"/>
      <c r="D18" s="75"/>
      <c r="E18" s="75"/>
      <c r="F18" s="75"/>
    </row>
    <row r="19" spans="1:8" ht="15.75">
      <c r="A19" s="47"/>
      <c r="B19" s="47"/>
      <c r="C19" s="47"/>
      <c r="D19" s="47"/>
      <c r="E19" s="47"/>
      <c r="F19" s="47"/>
      <c r="H19" s="5" t="s">
        <v>21</v>
      </c>
    </row>
    <row r="20" spans="1:8" ht="33" customHeight="1">
      <c r="A20" s="17" t="s">
        <v>33</v>
      </c>
      <c r="B20" s="76" t="s">
        <v>4</v>
      </c>
      <c r="C20" s="76"/>
      <c r="D20" s="76"/>
      <c r="E20" s="76"/>
      <c r="F20" s="21" t="s">
        <v>10</v>
      </c>
      <c r="G20" s="22"/>
      <c r="H20" s="5">
        <f>D5</f>
        <v>387.6</v>
      </c>
    </row>
    <row r="21" spans="1:10" ht="18" customHeight="1">
      <c r="A21" s="23">
        <v>1</v>
      </c>
      <c r="B21" s="77" t="s">
        <v>5</v>
      </c>
      <c r="C21" s="77"/>
      <c r="D21" s="77"/>
      <c r="E21" s="77"/>
      <c r="F21" s="1">
        <f>I12</f>
        <v>13953.6</v>
      </c>
      <c r="G21" s="24"/>
      <c r="H21" s="5" t="s">
        <v>22</v>
      </c>
      <c r="I21" s="16" t="s">
        <v>23</v>
      </c>
      <c r="J21" s="16" t="s">
        <v>24</v>
      </c>
    </row>
    <row r="22" spans="1:10" ht="18" customHeight="1">
      <c r="A22" s="25">
        <v>2</v>
      </c>
      <c r="B22" s="74" t="s">
        <v>37</v>
      </c>
      <c r="C22" s="74"/>
      <c r="D22" s="74"/>
      <c r="E22" s="74"/>
      <c r="F22" s="2">
        <f>D14</f>
        <v>1209.24</v>
      </c>
      <c r="G22" s="24"/>
      <c r="I22" s="16" t="s">
        <v>82</v>
      </c>
      <c r="J22" s="16">
        <v>0</v>
      </c>
    </row>
    <row r="23" spans="1:10" ht="33" customHeight="1">
      <c r="A23" s="25">
        <v>3</v>
      </c>
      <c r="B23" s="74" t="s">
        <v>46</v>
      </c>
      <c r="C23" s="74"/>
      <c r="D23" s="74"/>
      <c r="E23" s="74"/>
      <c r="F23" s="2">
        <f>I13</f>
        <v>7069.824000000001</v>
      </c>
      <c r="G23" s="24"/>
      <c r="I23" s="16" t="e">
        <f>I22*12</f>
        <v>#VALUE!</v>
      </c>
      <c r="J23" s="16">
        <v>0</v>
      </c>
    </row>
    <row r="24" spans="1:7" ht="18" customHeight="1">
      <c r="A24" s="25">
        <v>4</v>
      </c>
      <c r="B24" s="74" t="s">
        <v>6</v>
      </c>
      <c r="C24" s="74"/>
      <c r="D24" s="74"/>
      <c r="E24" s="74"/>
      <c r="F24" s="2">
        <f>F25+F26+F27</f>
        <v>12942</v>
      </c>
      <c r="G24" s="24"/>
    </row>
    <row r="25" spans="1:7" ht="16.5" customHeight="1">
      <c r="A25" s="25" t="s">
        <v>7</v>
      </c>
      <c r="B25" s="74" t="s">
        <v>25</v>
      </c>
      <c r="C25" s="74"/>
      <c r="D25" s="74"/>
      <c r="E25" s="74"/>
      <c r="F25" s="3">
        <f>F42+F46+F49+F50+F51</f>
        <v>6102</v>
      </c>
      <c r="G25" s="12"/>
    </row>
    <row r="26" spans="1:7" ht="16.5" customHeight="1">
      <c r="A26" s="25" t="s">
        <v>7</v>
      </c>
      <c r="B26" s="74" t="s">
        <v>26</v>
      </c>
      <c r="C26" s="74"/>
      <c r="D26" s="74"/>
      <c r="E26" s="74"/>
      <c r="F26" s="3">
        <f>F38+F39+F40+F41+F43+F44</f>
        <v>2536</v>
      </c>
      <c r="G26" s="12"/>
    </row>
    <row r="27" spans="1:7" ht="16.5" customHeight="1">
      <c r="A27" s="25" t="s">
        <v>7</v>
      </c>
      <c r="B27" s="74" t="s">
        <v>27</v>
      </c>
      <c r="C27" s="74"/>
      <c r="D27" s="74"/>
      <c r="E27" s="74"/>
      <c r="F27" s="3">
        <f>F48+F47+F45</f>
        <v>4304</v>
      </c>
      <c r="G27" s="12"/>
    </row>
    <row r="28" spans="1:7" ht="17.25" customHeight="1">
      <c r="A28" s="25">
        <v>6</v>
      </c>
      <c r="B28" s="69" t="s">
        <v>38</v>
      </c>
      <c r="C28" s="69"/>
      <c r="D28" s="69"/>
      <c r="E28" s="69"/>
      <c r="F28" s="3">
        <f>D15</f>
        <v>1176.37</v>
      </c>
      <c r="G28" s="12"/>
    </row>
    <row r="29" spans="1:7" ht="17.25" customHeight="1">
      <c r="A29" s="25">
        <v>7</v>
      </c>
      <c r="B29" s="69" t="s">
        <v>39</v>
      </c>
      <c r="C29" s="69"/>
      <c r="D29" s="69"/>
      <c r="E29" s="69"/>
      <c r="F29" s="3">
        <f>D12+D13</f>
        <v>8439.78</v>
      </c>
      <c r="G29" s="12"/>
    </row>
    <row r="30" spans="1:7" s="28" customFormat="1" ht="21" customHeight="1">
      <c r="A30" s="26"/>
      <c r="B30" s="86" t="s">
        <v>8</v>
      </c>
      <c r="C30" s="86"/>
      <c r="D30" s="86"/>
      <c r="E30" s="86"/>
      <c r="F30" s="27">
        <f>F21+F22+F23+F24+F29+F28</f>
        <v>44790.814000000006</v>
      </c>
      <c r="G30" s="9"/>
    </row>
    <row r="32" spans="1:6" ht="18" customHeight="1">
      <c r="A32" s="45" t="s">
        <v>53</v>
      </c>
      <c r="B32" s="45"/>
      <c r="C32" s="45"/>
      <c r="D32" s="45"/>
      <c r="E32" s="45"/>
      <c r="F32" s="3">
        <f>D7+D16-F30</f>
        <v>-72492.65400000001</v>
      </c>
    </row>
    <row r="33" spans="1:6" ht="20.25" customHeight="1">
      <c r="A33" s="45" t="s">
        <v>54</v>
      </c>
      <c r="B33" s="45"/>
      <c r="C33" s="45"/>
      <c r="D33" s="45"/>
      <c r="E33" s="45"/>
      <c r="F33" s="3">
        <f>F16</f>
        <v>-5326.450000000003</v>
      </c>
    </row>
    <row r="34" spans="1:6" ht="18" customHeight="1">
      <c r="A34" s="46" t="s">
        <v>45</v>
      </c>
      <c r="B34" s="46"/>
      <c r="C34" s="46"/>
      <c r="D34" s="46"/>
      <c r="E34" s="46"/>
      <c r="F34" s="3">
        <f>F32+F33</f>
        <v>-77819.104</v>
      </c>
    </row>
    <row r="35" ht="11.25" customHeight="1"/>
    <row r="37" spans="1:6" ht="15.75">
      <c r="A37" s="29" t="s">
        <v>16</v>
      </c>
      <c r="B37" s="29" t="s">
        <v>9</v>
      </c>
      <c r="C37" s="71" t="s">
        <v>28</v>
      </c>
      <c r="D37" s="72"/>
      <c r="E37" s="73"/>
      <c r="F37" s="29" t="s">
        <v>29</v>
      </c>
    </row>
    <row r="38" spans="1:6" s="35" customFormat="1" ht="15.75">
      <c r="A38" s="48">
        <v>1</v>
      </c>
      <c r="B38" s="51">
        <v>41666</v>
      </c>
      <c r="C38" s="84" t="s">
        <v>68</v>
      </c>
      <c r="D38" s="84"/>
      <c r="E38" s="84"/>
      <c r="F38" s="52">
        <v>738</v>
      </c>
    </row>
    <row r="39" spans="1:6" s="44" customFormat="1" ht="15.75">
      <c r="A39" s="48">
        <v>2</v>
      </c>
      <c r="B39" s="51" t="s">
        <v>55</v>
      </c>
      <c r="C39" s="84" t="s">
        <v>69</v>
      </c>
      <c r="D39" s="84"/>
      <c r="E39" s="84"/>
      <c r="F39" s="52">
        <v>179</v>
      </c>
    </row>
    <row r="40" spans="1:6" ht="15.75">
      <c r="A40" s="49">
        <v>3</v>
      </c>
      <c r="B40" s="51" t="s">
        <v>56</v>
      </c>
      <c r="C40" s="84" t="s">
        <v>69</v>
      </c>
      <c r="D40" s="84"/>
      <c r="E40" s="84"/>
      <c r="F40" s="52">
        <v>179</v>
      </c>
    </row>
    <row r="41" spans="1:6" s="35" customFormat="1" ht="15.75">
      <c r="A41" s="48">
        <v>4</v>
      </c>
      <c r="B41" s="51" t="s">
        <v>57</v>
      </c>
      <c r="C41" s="84" t="s">
        <v>68</v>
      </c>
      <c r="D41" s="84"/>
      <c r="E41" s="84"/>
      <c r="F41" s="52">
        <v>492</v>
      </c>
    </row>
    <row r="42" spans="1:6" s="44" customFormat="1" ht="15.75">
      <c r="A42" s="48">
        <v>5</v>
      </c>
      <c r="B42" s="51" t="s">
        <v>58</v>
      </c>
      <c r="C42" s="84" t="s">
        <v>70</v>
      </c>
      <c r="D42" s="84"/>
      <c r="E42" s="84"/>
      <c r="F42" s="52">
        <v>843</v>
      </c>
    </row>
    <row r="43" spans="1:6" ht="15.75">
      <c r="A43" s="49">
        <v>6</v>
      </c>
      <c r="B43" s="50" t="s">
        <v>59</v>
      </c>
      <c r="C43" s="84" t="s">
        <v>69</v>
      </c>
      <c r="D43" s="84"/>
      <c r="E43" s="84"/>
      <c r="F43" s="52">
        <v>179</v>
      </c>
    </row>
    <row r="44" spans="1:6" s="35" customFormat="1" ht="15.75">
      <c r="A44" s="48">
        <v>7</v>
      </c>
      <c r="B44" s="51" t="s">
        <v>60</v>
      </c>
      <c r="C44" s="84" t="s">
        <v>71</v>
      </c>
      <c r="D44" s="84"/>
      <c r="E44" s="84"/>
      <c r="F44" s="52">
        <v>769</v>
      </c>
    </row>
    <row r="45" spans="1:6" s="44" customFormat="1" ht="15.75">
      <c r="A45" s="48">
        <v>8</v>
      </c>
      <c r="B45" s="51" t="s">
        <v>61</v>
      </c>
      <c r="C45" s="84" t="s">
        <v>72</v>
      </c>
      <c r="D45" s="84"/>
      <c r="E45" s="84"/>
      <c r="F45" s="52">
        <v>1250</v>
      </c>
    </row>
    <row r="46" spans="1:6" ht="29.25" customHeight="1">
      <c r="A46" s="49">
        <v>9</v>
      </c>
      <c r="B46" s="51" t="s">
        <v>62</v>
      </c>
      <c r="C46" s="85" t="s">
        <v>73</v>
      </c>
      <c r="D46" s="85"/>
      <c r="E46" s="85"/>
      <c r="F46" s="52">
        <v>3095</v>
      </c>
    </row>
    <row r="47" spans="1:6" s="35" customFormat="1" ht="15.75">
      <c r="A47" s="48">
        <v>10</v>
      </c>
      <c r="B47" s="50" t="s">
        <v>63</v>
      </c>
      <c r="C47" s="85" t="s">
        <v>74</v>
      </c>
      <c r="D47" s="85"/>
      <c r="E47" s="85"/>
      <c r="F47" s="52">
        <v>606</v>
      </c>
    </row>
    <row r="48" spans="1:6" s="44" customFormat="1" ht="15.75">
      <c r="A48" s="48">
        <v>11</v>
      </c>
      <c r="B48" s="51" t="s">
        <v>64</v>
      </c>
      <c r="C48" s="84" t="s">
        <v>75</v>
      </c>
      <c r="D48" s="84"/>
      <c r="E48" s="84"/>
      <c r="F48" s="52">
        <v>2448</v>
      </c>
    </row>
    <row r="49" spans="1:6" ht="15.75">
      <c r="A49" s="49">
        <v>12</v>
      </c>
      <c r="B49" s="50" t="s">
        <v>65</v>
      </c>
      <c r="C49" s="84" t="s">
        <v>76</v>
      </c>
      <c r="D49" s="84"/>
      <c r="E49" s="84"/>
      <c r="F49" s="52">
        <v>535</v>
      </c>
    </row>
    <row r="50" spans="1:6" s="35" customFormat="1" ht="15.75">
      <c r="A50" s="48">
        <v>13</v>
      </c>
      <c r="B50" s="50" t="s">
        <v>66</v>
      </c>
      <c r="C50" s="84" t="s">
        <v>77</v>
      </c>
      <c r="D50" s="84"/>
      <c r="E50" s="84"/>
      <c r="F50" s="52">
        <v>975</v>
      </c>
    </row>
    <row r="51" spans="1:6" s="44" customFormat="1" ht="15.75">
      <c r="A51" s="48">
        <v>14</v>
      </c>
      <c r="B51" s="50" t="s">
        <v>67</v>
      </c>
      <c r="C51" s="84" t="s">
        <v>70</v>
      </c>
      <c r="D51" s="84"/>
      <c r="E51" s="84"/>
      <c r="F51" s="52">
        <v>654</v>
      </c>
    </row>
    <row r="52" spans="1:6" s="28" customFormat="1" ht="15.75">
      <c r="A52" s="68" t="s">
        <v>30</v>
      </c>
      <c r="B52" s="68"/>
      <c r="C52" s="68"/>
      <c r="D52" s="68"/>
      <c r="E52" s="68"/>
      <c r="F52" s="30">
        <f>SUM(F38:F51)</f>
        <v>12942</v>
      </c>
    </row>
  </sheetData>
  <sheetProtection selectLockedCells="1" selectUnlockedCells="1"/>
  <mergeCells count="30">
    <mergeCell ref="C42:E42"/>
    <mergeCell ref="C43:E43"/>
    <mergeCell ref="C44:E44"/>
    <mergeCell ref="C45:E45"/>
    <mergeCell ref="B22:E22"/>
    <mergeCell ref="B23:E23"/>
    <mergeCell ref="B24:E24"/>
    <mergeCell ref="B25:E25"/>
    <mergeCell ref="B26:E26"/>
    <mergeCell ref="B27:E27"/>
    <mergeCell ref="C40:E40"/>
    <mergeCell ref="C41:E41"/>
    <mergeCell ref="A1:F1"/>
    <mergeCell ref="A2:F2"/>
    <mergeCell ref="A18:F18"/>
    <mergeCell ref="B20:E20"/>
    <mergeCell ref="B21:E21"/>
    <mergeCell ref="B28:E28"/>
    <mergeCell ref="B29:E29"/>
    <mergeCell ref="B30:E30"/>
    <mergeCell ref="C49:E49"/>
    <mergeCell ref="C51:E51"/>
    <mergeCell ref="A52:E52"/>
    <mergeCell ref="C50:E50"/>
    <mergeCell ref="C37:E37"/>
    <mergeCell ref="C38:E38"/>
    <mergeCell ref="C39:E39"/>
    <mergeCell ref="C46:E46"/>
    <mergeCell ref="C47:E47"/>
    <mergeCell ref="C48:E4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2017-09-18T10:13:33Z</cp:lastPrinted>
  <dcterms:created xsi:type="dcterms:W3CDTF">2015-10-12T10:40:12Z</dcterms:created>
  <dcterms:modified xsi:type="dcterms:W3CDTF">2018-03-19T11:28:15Z</dcterms:modified>
  <cp:category/>
  <cp:version/>
  <cp:contentType/>
  <cp:contentStatus/>
</cp:coreProperties>
</file>