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'2015'!$A$1:$F$49</definedName>
    <definedName name="_xlnm.Print_Area" localSheetId="1">'2016'!$A$1:$F$50</definedName>
  </definedNames>
  <calcPr fullCalcOnLoad="1" refMode="R1C1"/>
</workbook>
</file>

<file path=xl/sharedStrings.xml><?xml version="1.0" encoding="utf-8"?>
<sst xmlns="http://schemas.openxmlformats.org/spreadsheetml/2006/main" count="245" uniqueCount="87">
  <si>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</si>
  <si>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</si>
  <si>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</si>
  <si>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</si>
  <si>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</si>
  <si>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</si>
  <si>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</si>
  <si>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</si>
  <si>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</si>
  <si>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</si>
  <si>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</si>
  <si>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</si>
  <si>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</si>
  <si>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</si>
  <si>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</si>
  <si>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</si>
  <si>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</si>
  <si>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</si>
  <si>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</si>
  <si>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</si>
  <si>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</si>
  <si>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</si>
  <si>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</si>
  <si>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</si>
  <si>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</si>
  <si>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</si>
  <si>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</si>
  <si>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</si>
  <si>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</si>
  <si>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</si>
  <si>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</si>
  <si>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</si>
  <si>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</si>
  <si>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</si>
  <si>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</si>
  <si>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</si>
  <si>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</si>
  <si>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</si>
  <si>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</si>
  <si>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</si>
  <si>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</si>
  <si>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</si>
  <si>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Услуги аварийной службы</t>
  </si>
  <si>
    <t>Сальдо на 31.12.2015 г.</t>
  </si>
  <si>
    <t>Персонифицированный учет МКД  за  2016 г.</t>
  </si>
  <si>
    <t>Остаток на 01.01.2016 г.</t>
  </si>
  <si>
    <t>Задолженность на 01.01.2016 г.</t>
  </si>
  <si>
    <t>Сальдо на 31.12.2016 г.</t>
  </si>
  <si>
    <t>Задолженность населения на 31.12.2016 г.</t>
  </si>
  <si>
    <t xml:space="preserve">Разводка по устройствам и подключение жил кабелей </t>
  </si>
  <si>
    <t>Персонифицированный учет МКД  за  2017 г.</t>
  </si>
  <si>
    <t>Остаток на 01.01.2017 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</si>
  <si>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</si>
  <si>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</si>
  <si>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</si>
  <si>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</si>
  <si>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</si>
  <si>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Задолженность на 01.01.2016</t>
  </si>
  <si>
    <t>Задолженность на 31.12.2016г</t>
  </si>
  <si>
    <t>Персонифицированный учет МКД  за  2014 г.</t>
  </si>
  <si>
    <t>Остаток на 01.01.2014 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</si>
  <si>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</si>
  <si>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</si>
  <si>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</si>
  <si>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</si>
  <si>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</si>
  <si>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кгм</t>
  </si>
  <si>
    <t xml:space="preserve">осмотр чердачных и подвальных помещений </t>
  </si>
  <si>
    <t>осмотр эл. Сетей</t>
  </si>
  <si>
    <t>Остаток на 01.01.2015 г.</t>
  </si>
  <si>
    <t>Хол.вода на соид</t>
  </si>
  <si>
    <t>Водоотведение на соид</t>
  </si>
  <si>
    <t>Электроэнергия на соид</t>
  </si>
  <si>
    <t>Ул. Л. Князева, д. 33-51</t>
  </si>
  <si>
    <t>Ремонт кровли</t>
  </si>
  <si>
    <t>Устройство желобов</t>
  </si>
  <si>
    <t>покос не входит</t>
  </si>
  <si>
    <t xml:space="preserve">Ремонт групповых щитков </t>
  </si>
  <si>
    <t>Очистка водосточной системы</t>
  </si>
  <si>
    <t>Переборка кровли из черепицы</t>
  </si>
  <si>
    <t>Снятие показаний</t>
  </si>
  <si>
    <t>Обследование электрических сетей</t>
  </si>
  <si>
    <t>Снятие показаний с приборов учета электроэнергии</t>
  </si>
  <si>
    <t>Переборка кровли</t>
  </si>
  <si>
    <t>Востановление(переоформление) док-тов о технологическом присоединении</t>
  </si>
  <si>
    <t>ежемесячно с 01.01.2017 по 31.07.2017</t>
  </si>
  <si>
    <t>снятие показаний общедомового прибора учета э/э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</si>
</sst>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1" fillId="33" borderId="13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14" fontId="43" fillId="33" borderId="13" xfId="0" applyNumberFormat="1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14" fontId="2" fillId="37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4">
      <selection activeCell="A36" sqref="A36"/>
    </sheetView>
  </sheetViews>
  <sheetFormatPr defaultColWidth="9.140625" defaultRowHeight="12.75" outlineLevelRow="1"/>
  <cols>
    <col min="1" max="1" width="4.421875" style="7" customWidth="1"/>
    <col min="2" max="2" width="17.00390625" style="4" customWidth="1"/>
    <col min="3" max="3" width="15.57421875" style="4" customWidth="1"/>
    <col min="4" max="4" width="13.57421875" style="4" customWidth="1"/>
    <col min="5" max="5" width="14.00390625" style="4" customWidth="1"/>
    <col min="6" max="6" width="18.140625" style="4" customWidth="1"/>
    <col min="7" max="7" width="10.140625" style="4" customWidth="1"/>
    <col min="8" max="8" width="9.57421875" style="4" bestFit="1" customWidth="1"/>
    <col min="9" max="9" width="11.421875" style="4" customWidth="1"/>
    <col min="10" max="10" width="11.00390625" style="4" customWidth="1"/>
    <col min="11" max="16384" width="9.140625" style="4" customWidth="1"/>
  </cols>
  <sheetData>
    <row r="1" spans="1:7" ht="15.75" customHeight="1">
      <c r="A1" s="71" t="s">
        <v>50</v>
      </c>
      <c r="B1" s="71"/>
      <c r="C1" s="71"/>
      <c r="D1" s="71"/>
      <c r="E1" s="71"/>
      <c r="F1" s="71"/>
      <c r="G1" s="38"/>
    </row>
    <row r="2" spans="1:6" ht="15.75" customHeight="1">
      <c r="A2" s="71" t="s">
        <v>73</v>
      </c>
      <c r="B2" s="71"/>
      <c r="C2" s="71"/>
      <c r="D2" s="71"/>
      <c r="E2" s="71"/>
      <c r="F2" s="71"/>
    </row>
    <row r="3" ht="10.5" customHeight="1"/>
    <row r="4" spans="1:6" ht="2.25" customHeight="1" hidden="1" outlineLevel="1">
      <c r="A4" s="8" t="s">
        <v>38</v>
      </c>
      <c r="C4" s="8"/>
      <c r="D4" s="8"/>
      <c r="E4" s="8"/>
      <c r="F4" s="8"/>
    </row>
    <row r="5" spans="1:6" ht="11.25" customHeight="1" hidden="1" outlineLevel="1">
      <c r="A5" s="8" t="s">
        <v>11</v>
      </c>
      <c r="C5" s="8"/>
      <c r="D5" s="8">
        <v>1012.64</v>
      </c>
      <c r="E5" s="8" t="s">
        <v>12</v>
      </c>
      <c r="F5" s="8"/>
    </row>
    <row r="6" ht="15.75" customHeight="1" collapsed="1">
      <c r="I6" s="26"/>
    </row>
    <row r="7" spans="1:6" ht="15.75" customHeight="1">
      <c r="A7" s="5" t="s">
        <v>51</v>
      </c>
      <c r="C7" s="5"/>
      <c r="D7" s="9">
        <f>'2016'!F33</f>
        <v>126567.72840000002</v>
      </c>
      <c r="E7" s="8" t="s">
        <v>14</v>
      </c>
      <c r="F7" s="5"/>
    </row>
    <row r="8" spans="1:6" ht="15.75" customHeight="1">
      <c r="A8" s="5" t="s">
        <v>52</v>
      </c>
      <c r="C8" s="8"/>
      <c r="D8" s="9">
        <f>C19</f>
        <v>-50664.51999999999</v>
      </c>
      <c r="E8" s="8" t="s">
        <v>14</v>
      </c>
      <c r="F8" s="8"/>
    </row>
    <row r="9" spans="2:6" ht="15.75" customHeight="1">
      <c r="B9" s="8"/>
      <c r="C9" s="8"/>
      <c r="D9" s="8"/>
      <c r="E9" s="8"/>
      <c r="F9" s="10" t="s">
        <v>15</v>
      </c>
    </row>
    <row r="10" spans="1:6" s="7" customFormat="1" ht="36" customHeight="1">
      <c r="A10" s="44" t="s">
        <v>16</v>
      </c>
      <c r="B10" s="11" t="s">
        <v>17</v>
      </c>
      <c r="C10" s="12" t="s">
        <v>53</v>
      </c>
      <c r="D10" s="12" t="s">
        <v>0</v>
      </c>
      <c r="E10" s="12" t="s">
        <v>19</v>
      </c>
      <c r="F10" s="12" t="s">
        <v>54</v>
      </c>
    </row>
    <row r="11" spans="1:9" s="14" customFormat="1" ht="33.75" customHeight="1">
      <c r="A11" s="44">
        <v>1</v>
      </c>
      <c r="B11" s="41" t="s">
        <v>1</v>
      </c>
      <c r="C11" s="43">
        <v>-41810.09999999999</v>
      </c>
      <c r="D11" s="43">
        <f>115899.6-214.97+1071.89-1954.42</f>
        <v>114802.1</v>
      </c>
      <c r="E11" s="43">
        <v>110694.17</v>
      </c>
      <c r="F11" s="43">
        <f aca="true" t="shared" si="0" ref="F11:F18">C11-D11+E11</f>
        <v>-45918.03000000001</v>
      </c>
      <c r="G11" s="5"/>
      <c r="H11" s="6"/>
      <c r="I11" s="4"/>
    </row>
    <row r="12" spans="1:9" s="14" customFormat="1" ht="33.75" customHeight="1">
      <c r="A12" s="44">
        <v>2</v>
      </c>
      <c r="B12" s="41" t="s">
        <v>2</v>
      </c>
      <c r="C12" s="43">
        <v>-4618.439999999999</v>
      </c>
      <c r="D12" s="43">
        <f>12552.36-23.89+119.08</f>
        <v>12647.550000000001</v>
      </c>
      <c r="E12" s="43">
        <v>12099.34</v>
      </c>
      <c r="F12" s="43">
        <f t="shared" si="0"/>
        <v>-5166.649999999998</v>
      </c>
      <c r="G12" s="4" t="s">
        <v>31</v>
      </c>
      <c r="H12" s="4">
        <v>9.36</v>
      </c>
      <c r="I12" s="26">
        <f>H12*12*H23</f>
        <v>113739.7248</v>
      </c>
    </row>
    <row r="13" spans="1:9" s="14" customFormat="1" ht="33.75" customHeight="1">
      <c r="A13" s="44">
        <v>3</v>
      </c>
      <c r="B13" s="41" t="s">
        <v>33</v>
      </c>
      <c r="C13" s="43">
        <v>-2245.909999999999</v>
      </c>
      <c r="D13" s="43">
        <f>6155.46-11.71+58.41</f>
        <v>6202.16</v>
      </c>
      <c r="E13" s="43">
        <v>5933.21</v>
      </c>
      <c r="F13" s="43">
        <f t="shared" si="0"/>
        <v>-2514.8599999999997</v>
      </c>
      <c r="G13" s="8" t="s">
        <v>32</v>
      </c>
      <c r="H13" s="4">
        <v>3.2</v>
      </c>
      <c r="I13" s="25">
        <f>H13*12*H23</f>
        <v>38885.376000000004</v>
      </c>
    </row>
    <row r="14" spans="1:9" s="14" customFormat="1" ht="33.75" customHeight="1">
      <c r="A14" s="44">
        <v>4</v>
      </c>
      <c r="B14" s="41" t="s">
        <v>34</v>
      </c>
      <c r="C14" s="43">
        <v>-1154.6100000000001</v>
      </c>
      <c r="D14" s="43">
        <f>4511.34-5.96+29.79</f>
        <v>4535.17</v>
      </c>
      <c r="E14" s="43">
        <v>3765.4</v>
      </c>
      <c r="F14" s="43">
        <f t="shared" si="0"/>
        <v>-1924.3800000000006</v>
      </c>
      <c r="G14" s="8" t="s">
        <v>66</v>
      </c>
      <c r="H14" s="4">
        <v>0.67</v>
      </c>
      <c r="I14" s="25">
        <f>H14*12*H23</f>
        <v>8141.625600000001</v>
      </c>
    </row>
    <row r="15" spans="1:9" s="14" customFormat="1" ht="33.75" customHeight="1">
      <c r="A15" s="44">
        <v>5</v>
      </c>
      <c r="B15" s="41" t="s">
        <v>35</v>
      </c>
      <c r="C15" s="43">
        <v>-835.46</v>
      </c>
      <c r="D15" s="43">
        <f>64.43+1954.42</f>
        <v>2018.8500000000001</v>
      </c>
      <c r="E15" s="43">
        <v>1943.28</v>
      </c>
      <c r="F15" s="43">
        <f t="shared" si="0"/>
        <v>-911.0300000000004</v>
      </c>
      <c r="G15" s="13" t="s">
        <v>37</v>
      </c>
      <c r="H15" s="13">
        <v>1.67</v>
      </c>
      <c r="I15" s="14">
        <f>H15*12*H23</f>
        <v>20293.3056</v>
      </c>
    </row>
    <row r="16" spans="1:8" s="14" customFormat="1" ht="33.75" customHeight="1">
      <c r="A16" s="44">
        <v>6</v>
      </c>
      <c r="B16" s="41" t="s">
        <v>70</v>
      </c>
      <c r="C16" s="42">
        <v>0</v>
      </c>
      <c r="D16" s="27">
        <f>742.42-29.33+264.58</f>
        <v>977.6699999999998</v>
      </c>
      <c r="E16" s="27">
        <v>756.91</v>
      </c>
      <c r="F16" s="43">
        <f t="shared" si="0"/>
        <v>-220.75999999999988</v>
      </c>
      <c r="G16" s="13"/>
      <c r="H16" s="13"/>
    </row>
    <row r="17" spans="1:8" s="14" customFormat="1" ht="33.75" customHeight="1">
      <c r="A17" s="44">
        <v>7</v>
      </c>
      <c r="B17" s="41" t="s">
        <v>71</v>
      </c>
      <c r="C17" s="42">
        <v>0</v>
      </c>
      <c r="D17" s="27">
        <f>528.29-13.02</f>
        <v>515.27</v>
      </c>
      <c r="E17" s="27">
        <v>375.74</v>
      </c>
      <c r="F17" s="43">
        <f t="shared" si="0"/>
        <v>-139.52999999999997</v>
      </c>
      <c r="G17" s="13"/>
      <c r="H17" s="13"/>
    </row>
    <row r="18" spans="1:8" s="14" customFormat="1" ht="33.75" customHeight="1">
      <c r="A18" s="44">
        <v>8</v>
      </c>
      <c r="B18" s="41" t="s">
        <v>72</v>
      </c>
      <c r="C18" s="42">
        <v>0</v>
      </c>
      <c r="D18" s="27">
        <f>12517.96-2955.46+5072.32</f>
        <v>14634.82</v>
      </c>
      <c r="E18" s="27">
        <v>10408.65</v>
      </c>
      <c r="F18" s="43">
        <f t="shared" si="0"/>
        <v>-4226.17</v>
      </c>
      <c r="G18" s="13"/>
      <c r="H18" s="13"/>
    </row>
    <row r="19" spans="1:6" ht="15.75" customHeight="1">
      <c r="A19" s="44"/>
      <c r="B19" s="41" t="s">
        <v>3</v>
      </c>
      <c r="C19" s="27">
        <f>SUM(C11:C18)</f>
        <v>-50664.51999999999</v>
      </c>
      <c r="D19" s="27">
        <f>SUM(D11:D18)</f>
        <v>156333.59000000003</v>
      </c>
      <c r="E19" s="27">
        <f>SUM(E11:E18)</f>
        <v>145976.69999999998</v>
      </c>
      <c r="F19" s="27">
        <f>SUM(F11:F18)</f>
        <v>-61021.41</v>
      </c>
    </row>
    <row r="20" ht="15.75" customHeight="1">
      <c r="H20" s="48" t="s">
        <v>76</v>
      </c>
    </row>
    <row r="21" spans="1:6" ht="15.75" customHeight="1">
      <c r="A21" s="71" t="s">
        <v>20</v>
      </c>
      <c r="B21" s="71"/>
      <c r="C21" s="71"/>
      <c r="D21" s="71"/>
      <c r="E21" s="71"/>
      <c r="F21" s="71"/>
    </row>
    <row r="22" spans="1:8" ht="15.75" customHeight="1">
      <c r="A22" s="38"/>
      <c r="B22" s="38"/>
      <c r="C22" s="38"/>
      <c r="D22" s="38"/>
      <c r="E22" s="38"/>
      <c r="F22" s="38"/>
      <c r="H22" s="4" t="s">
        <v>21</v>
      </c>
    </row>
    <row r="23" spans="1:8" ht="15.75" customHeight="1">
      <c r="A23" s="12" t="s">
        <v>30</v>
      </c>
      <c r="B23" s="73" t="s">
        <v>4</v>
      </c>
      <c r="C23" s="73"/>
      <c r="D23" s="73"/>
      <c r="E23" s="73"/>
      <c r="F23" s="15" t="s">
        <v>10</v>
      </c>
      <c r="G23" s="16"/>
      <c r="H23" s="4">
        <f>D5</f>
        <v>1012.64</v>
      </c>
    </row>
    <row r="24" spans="1:10" ht="15.75" customHeight="1">
      <c r="A24" s="17">
        <v>1</v>
      </c>
      <c r="B24" s="74" t="s">
        <v>5</v>
      </c>
      <c r="C24" s="74"/>
      <c r="D24" s="74"/>
      <c r="E24" s="74"/>
      <c r="F24" s="1">
        <f>I13</f>
        <v>38885.376000000004</v>
      </c>
      <c r="G24" s="18"/>
      <c r="I24" s="11"/>
      <c r="J24" s="11"/>
    </row>
    <row r="25" spans="1:10" ht="15.75" customHeight="1">
      <c r="A25" s="19">
        <v>2</v>
      </c>
      <c r="B25" s="72" t="s">
        <v>34</v>
      </c>
      <c r="C25" s="72"/>
      <c r="D25" s="72"/>
      <c r="E25" s="72"/>
      <c r="F25" s="2">
        <f>D14</f>
        <v>4535.17</v>
      </c>
      <c r="G25" s="18"/>
      <c r="I25" s="29"/>
      <c r="J25" s="29"/>
    </row>
    <row r="26" spans="1:10" ht="15.75" customHeight="1">
      <c r="A26" s="19">
        <v>3</v>
      </c>
      <c r="B26" s="72" t="s">
        <v>39</v>
      </c>
      <c r="C26" s="72"/>
      <c r="D26" s="72"/>
      <c r="E26" s="72"/>
      <c r="F26" s="2">
        <f>I14+I15</f>
        <v>28434.9312</v>
      </c>
      <c r="G26" s="18"/>
      <c r="I26" s="29"/>
      <c r="J26" s="29"/>
    </row>
    <row r="27" spans="1:7" ht="15.75" customHeight="1">
      <c r="A27" s="19">
        <v>4</v>
      </c>
      <c r="B27" s="72" t="s">
        <v>6</v>
      </c>
      <c r="C27" s="72"/>
      <c r="D27" s="72"/>
      <c r="E27" s="72"/>
      <c r="F27" s="2">
        <f>F28+F29+F30</f>
        <v>22267</v>
      </c>
      <c r="G27" s="18"/>
    </row>
    <row r="28" spans="1:7" ht="15.75" customHeight="1">
      <c r="A28" s="19" t="s">
        <v>7</v>
      </c>
      <c r="B28" s="72" t="s">
        <v>22</v>
      </c>
      <c r="C28" s="72"/>
      <c r="D28" s="72"/>
      <c r="E28" s="72"/>
      <c r="F28" s="3">
        <v>0</v>
      </c>
      <c r="G28" s="8"/>
    </row>
    <row r="29" spans="1:7" ht="15.75" customHeight="1">
      <c r="A29" s="19" t="s">
        <v>7</v>
      </c>
      <c r="B29" s="72" t="s">
        <v>23</v>
      </c>
      <c r="C29" s="72"/>
      <c r="D29" s="72"/>
      <c r="E29" s="72"/>
      <c r="F29" s="3">
        <f>F45+F46+F47+F48+F50</f>
        <v>3210</v>
      </c>
      <c r="G29" s="8"/>
    </row>
    <row r="30" spans="1:7" ht="15.75" customHeight="1">
      <c r="A30" s="19" t="s">
        <v>7</v>
      </c>
      <c r="B30" s="72" t="s">
        <v>24</v>
      </c>
      <c r="C30" s="72"/>
      <c r="D30" s="72"/>
      <c r="E30" s="72"/>
      <c r="F30" s="3">
        <f>F49</f>
        <v>19057</v>
      </c>
      <c r="G30" s="8"/>
    </row>
    <row r="31" spans="1:7" ht="15.75" customHeight="1">
      <c r="A31" s="19">
        <v>5</v>
      </c>
      <c r="B31" s="75" t="s">
        <v>35</v>
      </c>
      <c r="C31" s="75"/>
      <c r="D31" s="75"/>
      <c r="E31" s="75"/>
      <c r="F31" s="3">
        <f>D15</f>
        <v>2018.8500000000001</v>
      </c>
      <c r="G31" s="8"/>
    </row>
    <row r="32" spans="1:7" ht="15.75" customHeight="1">
      <c r="A32" s="19">
        <v>6</v>
      </c>
      <c r="B32" s="75" t="s">
        <v>42</v>
      </c>
      <c r="C32" s="75"/>
      <c r="D32" s="75"/>
      <c r="E32" s="75"/>
      <c r="F32" s="3">
        <v>0</v>
      </c>
      <c r="G32" s="9"/>
    </row>
    <row r="33" spans="1:7" ht="15.75" customHeight="1">
      <c r="A33" s="19">
        <v>7</v>
      </c>
      <c r="B33" s="75" t="s">
        <v>36</v>
      </c>
      <c r="C33" s="75"/>
      <c r="D33" s="75"/>
      <c r="E33" s="75"/>
      <c r="F33" s="3">
        <f>D12+D13</f>
        <v>18849.71</v>
      </c>
      <c r="G33" s="8"/>
    </row>
    <row r="34" spans="1:7" ht="15.75" customHeight="1">
      <c r="A34" s="19">
        <v>8</v>
      </c>
      <c r="B34" s="75" t="s">
        <v>70</v>
      </c>
      <c r="C34" s="75"/>
      <c r="D34" s="75"/>
      <c r="E34" s="75"/>
      <c r="F34" s="3">
        <f>D16</f>
        <v>977.6699999999998</v>
      </c>
      <c r="G34" s="8"/>
    </row>
    <row r="35" spans="1:7" ht="15.75" customHeight="1">
      <c r="A35" s="19">
        <v>9</v>
      </c>
      <c r="B35" s="75" t="s">
        <v>71</v>
      </c>
      <c r="C35" s="75"/>
      <c r="D35" s="75"/>
      <c r="E35" s="75"/>
      <c r="F35" s="3">
        <f>D17</f>
        <v>515.27</v>
      </c>
      <c r="G35" s="8"/>
    </row>
    <row r="36" spans="1:7" ht="15.75" customHeight="1">
      <c r="A36" s="19">
        <v>10</v>
      </c>
      <c r="B36" s="75" t="s">
        <v>72</v>
      </c>
      <c r="C36" s="75"/>
      <c r="D36" s="75"/>
      <c r="E36" s="75"/>
      <c r="F36" s="3">
        <f>D18</f>
        <v>14634.82</v>
      </c>
      <c r="G36" s="8"/>
    </row>
    <row r="37" spans="1:7" s="22" customFormat="1" ht="15.75" customHeight="1">
      <c r="A37" s="20"/>
      <c r="B37" s="76" t="s">
        <v>8</v>
      </c>
      <c r="C37" s="76"/>
      <c r="D37" s="76"/>
      <c r="E37" s="76"/>
      <c r="F37" s="21">
        <f>F24+F25+F26+F27+F33+F32+F31+F34+F35+F36</f>
        <v>131118.7972</v>
      </c>
      <c r="G37" s="5"/>
    </row>
    <row r="38" ht="15.75" customHeight="1"/>
    <row r="39" spans="1:6" ht="15.75" customHeight="1">
      <c r="A39" s="35" t="s">
        <v>55</v>
      </c>
      <c r="B39" s="35"/>
      <c r="C39" s="35"/>
      <c r="D39" s="35"/>
      <c r="E39" s="35"/>
      <c r="F39" s="3">
        <f>D7+D19-F37</f>
        <v>151782.52120000005</v>
      </c>
    </row>
    <row r="40" spans="1:6" ht="15.75" customHeight="1">
      <c r="A40" s="35" t="s">
        <v>56</v>
      </c>
      <c r="B40" s="35"/>
      <c r="C40" s="35"/>
      <c r="D40" s="35"/>
      <c r="E40" s="35"/>
      <c r="F40" s="3">
        <f>F19</f>
        <v>-61021.41</v>
      </c>
    </row>
    <row r="41" spans="1:6" ht="15.75" customHeight="1">
      <c r="A41" s="36" t="s">
        <v>41</v>
      </c>
      <c r="B41" s="36"/>
      <c r="C41" s="36"/>
      <c r="D41" s="36"/>
      <c r="E41" s="36"/>
      <c r="F41" s="3">
        <f>F39+F40</f>
        <v>90761.11120000004</v>
      </c>
    </row>
    <row r="42" ht="15.75" customHeight="1"/>
    <row r="43" ht="15.75" customHeight="1"/>
    <row r="44" spans="1:6" ht="15.75" customHeight="1">
      <c r="A44" s="47" t="s">
        <v>16</v>
      </c>
      <c r="B44" s="47" t="s">
        <v>9</v>
      </c>
      <c r="C44" s="77" t="s">
        <v>25</v>
      </c>
      <c r="D44" s="78"/>
      <c r="E44" s="79"/>
      <c r="F44" s="51" t="s">
        <v>26</v>
      </c>
    </row>
    <row r="45" spans="1:6" ht="15.75" customHeight="1">
      <c r="A45" s="51"/>
      <c r="B45" s="63" t="s">
        <v>85</v>
      </c>
      <c r="C45" s="65" t="s">
        <v>86</v>
      </c>
      <c r="D45" s="66"/>
      <c r="E45" s="67"/>
      <c r="F45" s="53">
        <f>170*7</f>
        <v>1190</v>
      </c>
    </row>
    <row r="46" spans="1:6" ht="15.75" customHeight="1">
      <c r="A46" s="51"/>
      <c r="B46" s="52">
        <v>43063</v>
      </c>
      <c r="C46" s="65" t="s">
        <v>81</v>
      </c>
      <c r="D46" s="66"/>
      <c r="E46" s="67"/>
      <c r="F46" s="53">
        <v>425</v>
      </c>
    </row>
    <row r="47" spans="1:6" ht="34.5" customHeight="1">
      <c r="A47" s="54"/>
      <c r="B47" s="52">
        <v>43098</v>
      </c>
      <c r="C47" s="65" t="s">
        <v>82</v>
      </c>
      <c r="D47" s="66"/>
      <c r="E47" s="67"/>
      <c r="F47" s="53">
        <v>170</v>
      </c>
    </row>
    <row r="48" spans="1:6" ht="15.75" customHeight="1">
      <c r="A48" s="54"/>
      <c r="B48" s="52">
        <v>43077</v>
      </c>
      <c r="C48" s="65" t="s">
        <v>81</v>
      </c>
      <c r="D48" s="66"/>
      <c r="E48" s="67"/>
      <c r="F48" s="53">
        <v>425</v>
      </c>
    </row>
    <row r="49" spans="1:6" ht="15.75" customHeight="1">
      <c r="A49" s="54"/>
      <c r="B49" s="52">
        <v>42992</v>
      </c>
      <c r="C49" s="65" t="s">
        <v>83</v>
      </c>
      <c r="D49" s="66"/>
      <c r="E49" s="67"/>
      <c r="F49" s="55">
        <v>19057</v>
      </c>
    </row>
    <row r="50" spans="1:6" s="33" customFormat="1" ht="30.75" customHeight="1">
      <c r="A50" s="54"/>
      <c r="B50" s="52">
        <v>42768</v>
      </c>
      <c r="C50" s="65" t="s">
        <v>84</v>
      </c>
      <c r="D50" s="66"/>
      <c r="E50" s="67"/>
      <c r="F50" s="53">
        <v>1000</v>
      </c>
    </row>
    <row r="51" spans="1:6" s="33" customFormat="1" ht="15.75" customHeight="1">
      <c r="A51" s="54"/>
      <c r="B51" s="54"/>
      <c r="C51" s="56"/>
      <c r="D51" s="57"/>
      <c r="E51" s="58"/>
      <c r="F51" s="54"/>
    </row>
    <row r="52" spans="1:6" s="33" customFormat="1" ht="15.75" customHeight="1">
      <c r="A52" s="54"/>
      <c r="B52" s="54"/>
      <c r="C52" s="56"/>
      <c r="D52" s="57"/>
      <c r="E52" s="58"/>
      <c r="F52" s="54"/>
    </row>
    <row r="53" spans="1:6" s="33" customFormat="1" ht="15.75" customHeight="1">
      <c r="A53" s="54"/>
      <c r="B53" s="54"/>
      <c r="C53" s="56"/>
      <c r="D53" s="57"/>
      <c r="E53" s="58"/>
      <c r="F53" s="54"/>
    </row>
    <row r="54" spans="1:6" ht="15.75" customHeight="1">
      <c r="A54" s="59"/>
      <c r="B54" s="60"/>
      <c r="C54" s="68"/>
      <c r="D54" s="69"/>
      <c r="E54" s="70"/>
      <c r="F54" s="61"/>
    </row>
    <row r="55" spans="1:6" ht="15.75">
      <c r="A55" s="64" t="s">
        <v>27</v>
      </c>
      <c r="B55" s="64"/>
      <c r="C55" s="64"/>
      <c r="D55" s="64"/>
      <c r="E55" s="64"/>
      <c r="F55" s="62">
        <f>SUM(F45:F54)</f>
        <v>22267</v>
      </c>
    </row>
    <row r="56" spans="1:6" ht="15.75">
      <c r="A56" s="46"/>
      <c r="B56" s="46"/>
      <c r="C56" s="46"/>
      <c r="D56" s="46"/>
      <c r="E56" s="46"/>
      <c r="F56" s="46"/>
    </row>
    <row r="57" spans="1:6" ht="15.75">
      <c r="A57" s="46"/>
      <c r="B57" s="46"/>
      <c r="C57" s="46"/>
      <c r="D57" s="46"/>
      <c r="E57" s="46"/>
      <c r="F57" s="46"/>
    </row>
    <row r="58" spans="1:6" ht="15.75">
      <c r="A58" s="46"/>
      <c r="B58" s="46"/>
      <c r="C58" s="46"/>
      <c r="D58" s="46"/>
      <c r="E58" s="46"/>
      <c r="F58" s="46"/>
    </row>
    <row r="59" spans="1:6" ht="15.75">
      <c r="A59" s="46"/>
      <c r="B59" s="46"/>
      <c r="C59" s="46"/>
      <c r="D59" s="46"/>
      <c r="E59" s="46"/>
      <c r="F59" s="46"/>
    </row>
  </sheetData>
  <sheetProtection/>
  <mergeCells count="27">
    <mergeCell ref="C47:E47"/>
    <mergeCell ref="B31:E31"/>
    <mergeCell ref="B32:E32"/>
    <mergeCell ref="B33:E33"/>
    <mergeCell ref="B37:E37"/>
    <mergeCell ref="C50:E50"/>
    <mergeCell ref="B34:E34"/>
    <mergeCell ref="B35:E35"/>
    <mergeCell ref="B36:E36"/>
    <mergeCell ref="C44:E44"/>
    <mergeCell ref="C46:E46"/>
    <mergeCell ref="A21:F21"/>
    <mergeCell ref="B23:E23"/>
    <mergeCell ref="B24:E24"/>
    <mergeCell ref="B25:E25"/>
    <mergeCell ref="B29:E29"/>
    <mergeCell ref="B30:E30"/>
    <mergeCell ref="A55:E55"/>
    <mergeCell ref="C45:E45"/>
    <mergeCell ref="C48:E48"/>
    <mergeCell ref="C49:E49"/>
    <mergeCell ref="C54:E54"/>
    <mergeCell ref="A1:F1"/>
    <mergeCell ref="A2:F2"/>
    <mergeCell ref="B26:E26"/>
    <mergeCell ref="B27:E27"/>
    <mergeCell ref="B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view="pageBreakPreview" zoomScaleSheetLayoutView="100" zoomScalePageLayoutView="0" workbookViewId="0" topLeftCell="A18">
      <selection activeCell="F11" sqref="F11:F15"/>
    </sheetView>
  </sheetViews>
  <sheetFormatPr defaultColWidth="9.140625" defaultRowHeight="15.75" customHeight="1" outlineLevelRow="1"/>
  <cols>
    <col min="1" max="1" width="4.421875" style="7" customWidth="1"/>
    <col min="2" max="2" width="17.00390625" style="4" customWidth="1"/>
    <col min="3" max="3" width="15.57421875" style="4" customWidth="1"/>
    <col min="4" max="4" width="13.57421875" style="4" customWidth="1"/>
    <col min="5" max="5" width="14.00390625" style="4" customWidth="1"/>
    <col min="6" max="6" width="18.140625" style="4" customWidth="1"/>
    <col min="7" max="7" width="10.140625" style="4" customWidth="1"/>
    <col min="8" max="8" width="9.57421875" style="4" bestFit="1" customWidth="1"/>
    <col min="9" max="9" width="11.421875" style="4" customWidth="1"/>
    <col min="10" max="10" width="11.00390625" style="4" customWidth="1"/>
    <col min="11" max="16384" width="9.140625" style="4" customWidth="1"/>
  </cols>
  <sheetData>
    <row r="1" spans="1:7" ht="15.75" customHeight="1">
      <c r="A1" s="71" t="s">
        <v>44</v>
      </c>
      <c r="B1" s="71"/>
      <c r="C1" s="71"/>
      <c r="D1" s="71"/>
      <c r="E1" s="71"/>
      <c r="F1" s="71"/>
      <c r="G1" s="38"/>
    </row>
    <row r="2" spans="1:6" ht="15.75" customHeight="1">
      <c r="A2" s="71" t="s">
        <v>73</v>
      </c>
      <c r="B2" s="71"/>
      <c r="C2" s="71"/>
      <c r="D2" s="71"/>
      <c r="E2" s="71"/>
      <c r="F2" s="71"/>
    </row>
    <row r="3" ht="10.5" customHeight="1"/>
    <row r="4" spans="1:6" ht="2.25" customHeight="1" hidden="1" outlineLevel="1">
      <c r="A4" s="8" t="s">
        <v>38</v>
      </c>
      <c r="C4" s="8"/>
      <c r="D4" s="8"/>
      <c r="E4" s="8"/>
      <c r="F4" s="8"/>
    </row>
    <row r="5" spans="1:6" ht="11.25" customHeight="1" hidden="1" outlineLevel="1">
      <c r="A5" s="8" t="s">
        <v>11</v>
      </c>
      <c r="C5" s="8"/>
      <c r="D5" s="8">
        <v>1012.64</v>
      </c>
      <c r="E5" s="8" t="s">
        <v>12</v>
      </c>
      <c r="F5" s="8"/>
    </row>
    <row r="6" ht="15.75" customHeight="1" collapsed="1">
      <c r="I6" s="26"/>
    </row>
    <row r="7" spans="1:6" ht="15.75" customHeight="1">
      <c r="A7" s="5" t="s">
        <v>45</v>
      </c>
      <c r="C7" s="5"/>
      <c r="D7" s="9">
        <f>'2015'!F33</f>
        <v>91265.47560000002</v>
      </c>
      <c r="E7" s="8" t="s">
        <v>14</v>
      </c>
      <c r="F7" s="5"/>
    </row>
    <row r="8" spans="1:6" ht="15.75" customHeight="1">
      <c r="A8" s="5" t="s">
        <v>46</v>
      </c>
      <c r="C8" s="8"/>
      <c r="D8" s="9">
        <f>C16</f>
        <v>-36401.740000000005</v>
      </c>
      <c r="E8" s="8" t="s">
        <v>14</v>
      </c>
      <c r="F8" s="8"/>
    </row>
    <row r="9" spans="2:6" ht="15.75" customHeight="1">
      <c r="B9" s="8"/>
      <c r="C9" s="8"/>
      <c r="D9" s="8"/>
      <c r="E9" s="8"/>
      <c r="F9" s="10" t="s">
        <v>15</v>
      </c>
    </row>
    <row r="10" spans="1:6" s="7" customFormat="1" ht="36" customHeight="1">
      <c r="A10" s="44" t="s">
        <v>16</v>
      </c>
      <c r="B10" s="11" t="s">
        <v>17</v>
      </c>
      <c r="C10" s="12" t="s">
        <v>57</v>
      </c>
      <c r="D10" s="12" t="s">
        <v>0</v>
      </c>
      <c r="E10" s="12" t="s">
        <v>19</v>
      </c>
      <c r="F10" s="12" t="s">
        <v>58</v>
      </c>
    </row>
    <row r="11" spans="1:9" s="14" customFormat="1" ht="33.75" customHeight="1">
      <c r="A11" s="44">
        <v>1</v>
      </c>
      <c r="B11" s="41" t="s">
        <v>1</v>
      </c>
      <c r="C11" s="28">
        <v>-28550.050000000003</v>
      </c>
      <c r="D11" s="43">
        <v>112024.56</v>
      </c>
      <c r="E11" s="43">
        <v>98764.51</v>
      </c>
      <c r="F11" s="43">
        <f>C11-D11+E11</f>
        <v>-41810.09999999999</v>
      </c>
      <c r="G11" s="5"/>
      <c r="H11" s="6"/>
      <c r="I11" s="4"/>
    </row>
    <row r="12" spans="1:9" s="14" customFormat="1" ht="33.75" customHeight="1">
      <c r="A12" s="44">
        <v>2</v>
      </c>
      <c r="B12" s="41" t="s">
        <v>2</v>
      </c>
      <c r="C12" s="28">
        <v>-3352.67</v>
      </c>
      <c r="D12" s="43">
        <v>12121.8</v>
      </c>
      <c r="E12" s="43">
        <v>10856.03</v>
      </c>
      <c r="F12" s="43">
        <f>C12-D12+E12</f>
        <v>-4618.439999999999</v>
      </c>
      <c r="G12" s="4" t="s">
        <v>31</v>
      </c>
      <c r="H12" s="4">
        <v>9.36</v>
      </c>
      <c r="I12" s="26">
        <f>H12*12*H20</f>
        <v>113739.7248</v>
      </c>
    </row>
    <row r="13" spans="1:9" s="14" customFormat="1" ht="33.75" customHeight="1">
      <c r="A13" s="44">
        <v>3</v>
      </c>
      <c r="B13" s="41" t="s">
        <v>33</v>
      </c>
      <c r="C13" s="28">
        <v>-1672.5499999999993</v>
      </c>
      <c r="D13" s="43">
        <v>5944.32</v>
      </c>
      <c r="E13" s="43">
        <v>5370.96</v>
      </c>
      <c r="F13" s="43">
        <f>C13-D13+E13</f>
        <v>-2245.909999999999</v>
      </c>
      <c r="G13" s="8" t="s">
        <v>32</v>
      </c>
      <c r="H13" s="4">
        <v>3.2</v>
      </c>
      <c r="I13" s="25">
        <f>H13*12*H20</f>
        <v>38885.376000000004</v>
      </c>
    </row>
    <row r="14" spans="1:9" s="14" customFormat="1" ht="33.75" customHeight="1">
      <c r="A14" s="44">
        <v>4</v>
      </c>
      <c r="B14" s="41" t="s">
        <v>34</v>
      </c>
      <c r="C14" s="28">
        <v>-862.4000000000001</v>
      </c>
      <c r="D14" s="43">
        <v>3030.36</v>
      </c>
      <c r="E14" s="43">
        <v>2738.15</v>
      </c>
      <c r="F14" s="43">
        <f>C14-D14+E14</f>
        <v>-1154.6100000000001</v>
      </c>
      <c r="G14" s="8" t="s">
        <v>66</v>
      </c>
      <c r="H14" s="4">
        <v>0.67</v>
      </c>
      <c r="I14" s="25">
        <f>H14*12*H20</f>
        <v>8141.625600000001</v>
      </c>
    </row>
    <row r="15" spans="1:9" s="14" customFormat="1" ht="33.75" customHeight="1">
      <c r="A15" s="44">
        <v>5</v>
      </c>
      <c r="B15" s="41" t="s">
        <v>35</v>
      </c>
      <c r="C15" s="28">
        <v>-1964.0700000000004</v>
      </c>
      <c r="D15" s="43">
        <f>10477.72-1607.16+1607.16-6536.12</f>
        <v>3941.5999999999995</v>
      </c>
      <c r="E15" s="43">
        <v>5070.21</v>
      </c>
      <c r="F15" s="43">
        <f>C15-D15+E15</f>
        <v>-835.46</v>
      </c>
      <c r="G15" s="13" t="s">
        <v>37</v>
      </c>
      <c r="H15" s="13">
        <v>1.67</v>
      </c>
      <c r="I15" s="14">
        <f>H15*12*H20</f>
        <v>20293.3056</v>
      </c>
    </row>
    <row r="16" spans="1:6" ht="15.75" customHeight="1">
      <c r="A16" s="44"/>
      <c r="B16" s="41" t="s">
        <v>3</v>
      </c>
      <c r="C16" s="27">
        <f>SUM(C11:C15)</f>
        <v>-36401.740000000005</v>
      </c>
      <c r="D16" s="27">
        <f>SUM(D11:D15)</f>
        <v>137062.63999999998</v>
      </c>
      <c r="E16" s="27">
        <f>SUM(E11:E15)</f>
        <v>122799.86</v>
      </c>
      <c r="F16" s="27">
        <f>SUM(F11:F15)</f>
        <v>-50664.51999999999</v>
      </c>
    </row>
    <row r="17" ht="15.75" customHeight="1">
      <c r="H17" s="48" t="s">
        <v>76</v>
      </c>
    </row>
    <row r="18" spans="1:6" ht="15.75" customHeight="1">
      <c r="A18" s="71" t="s">
        <v>20</v>
      </c>
      <c r="B18" s="71"/>
      <c r="C18" s="71"/>
      <c r="D18" s="71"/>
      <c r="E18" s="71"/>
      <c r="F18" s="71"/>
    </row>
    <row r="19" spans="1:8" ht="15.75" customHeight="1">
      <c r="A19" s="38"/>
      <c r="B19" s="38"/>
      <c r="C19" s="38"/>
      <c r="D19" s="38"/>
      <c r="E19" s="38"/>
      <c r="F19" s="38"/>
      <c r="H19" s="4" t="s">
        <v>21</v>
      </c>
    </row>
    <row r="20" spans="1:8" ht="15.75" customHeight="1">
      <c r="A20" s="12" t="s">
        <v>30</v>
      </c>
      <c r="B20" s="73" t="s">
        <v>4</v>
      </c>
      <c r="C20" s="73"/>
      <c r="D20" s="73"/>
      <c r="E20" s="73"/>
      <c r="F20" s="15" t="s">
        <v>10</v>
      </c>
      <c r="G20" s="16"/>
      <c r="H20" s="4">
        <f>D5</f>
        <v>1012.64</v>
      </c>
    </row>
    <row r="21" spans="1:10" ht="15.75" customHeight="1">
      <c r="A21" s="17">
        <v>1</v>
      </c>
      <c r="B21" s="74" t="s">
        <v>5</v>
      </c>
      <c r="C21" s="74"/>
      <c r="D21" s="74"/>
      <c r="E21" s="74"/>
      <c r="F21" s="1">
        <f>I13</f>
        <v>38885.376000000004</v>
      </c>
      <c r="G21" s="18"/>
      <c r="I21" s="11"/>
      <c r="J21" s="11"/>
    </row>
    <row r="22" spans="1:10" ht="15.75" customHeight="1">
      <c r="A22" s="19">
        <v>2</v>
      </c>
      <c r="B22" s="72" t="s">
        <v>34</v>
      </c>
      <c r="C22" s="72"/>
      <c r="D22" s="72"/>
      <c r="E22" s="72"/>
      <c r="F22" s="2">
        <f>D14</f>
        <v>3030.36</v>
      </c>
      <c r="G22" s="18"/>
      <c r="I22" s="29"/>
      <c r="J22" s="29"/>
    </row>
    <row r="23" spans="1:10" ht="15.75" customHeight="1">
      <c r="A23" s="19">
        <v>3</v>
      </c>
      <c r="B23" s="72" t="s">
        <v>39</v>
      </c>
      <c r="C23" s="72"/>
      <c r="D23" s="72"/>
      <c r="E23" s="72"/>
      <c r="F23" s="2">
        <f>I14+I15</f>
        <v>28434.9312</v>
      </c>
      <c r="G23" s="18"/>
      <c r="I23" s="29"/>
      <c r="J23" s="29"/>
    </row>
    <row r="24" spans="1:7" ht="15.75" customHeight="1">
      <c r="A24" s="19">
        <v>4</v>
      </c>
      <c r="B24" s="72" t="s">
        <v>6</v>
      </c>
      <c r="C24" s="72"/>
      <c r="D24" s="72"/>
      <c r="E24" s="72"/>
      <c r="F24" s="2">
        <f>F25+F26+F27</f>
        <v>9402</v>
      </c>
      <c r="G24" s="18"/>
    </row>
    <row r="25" spans="1:7" ht="15.75" customHeight="1">
      <c r="A25" s="19" t="s">
        <v>7</v>
      </c>
      <c r="B25" s="72" t="s">
        <v>22</v>
      </c>
      <c r="C25" s="72"/>
      <c r="D25" s="72"/>
      <c r="E25" s="72"/>
      <c r="F25" s="3">
        <f>F42</f>
        <v>2135</v>
      </c>
      <c r="G25" s="8"/>
    </row>
    <row r="26" spans="1:7" ht="15.75" customHeight="1">
      <c r="A26" s="19" t="s">
        <v>7</v>
      </c>
      <c r="B26" s="72" t="s">
        <v>23</v>
      </c>
      <c r="C26" s="72"/>
      <c r="D26" s="72"/>
      <c r="E26" s="72"/>
      <c r="F26" s="3">
        <f>F39+F40+F41</f>
        <v>1947</v>
      </c>
      <c r="G26" s="8"/>
    </row>
    <row r="27" spans="1:7" ht="15.75" customHeight="1">
      <c r="A27" s="19" t="s">
        <v>7</v>
      </c>
      <c r="B27" s="72" t="s">
        <v>24</v>
      </c>
      <c r="C27" s="72"/>
      <c r="D27" s="72"/>
      <c r="E27" s="72"/>
      <c r="F27" s="3">
        <f>F43</f>
        <v>5320</v>
      </c>
      <c r="G27" s="8"/>
    </row>
    <row r="28" spans="1:7" ht="15.75" customHeight="1">
      <c r="A28" s="19">
        <v>5</v>
      </c>
      <c r="B28" s="75" t="s">
        <v>35</v>
      </c>
      <c r="C28" s="75"/>
      <c r="D28" s="75"/>
      <c r="E28" s="75"/>
      <c r="F28" s="3">
        <f>D15</f>
        <v>3941.5999999999995</v>
      </c>
      <c r="G28" s="8"/>
    </row>
    <row r="29" spans="1:7" ht="15.75" customHeight="1">
      <c r="A29" s="19">
        <v>6</v>
      </c>
      <c r="B29" s="75" t="s">
        <v>42</v>
      </c>
      <c r="C29" s="75"/>
      <c r="D29" s="75"/>
      <c r="E29" s="75"/>
      <c r="F29" s="3">
        <v>0</v>
      </c>
      <c r="G29" s="9"/>
    </row>
    <row r="30" spans="1:7" ht="15.75" customHeight="1">
      <c r="A30" s="19">
        <v>7</v>
      </c>
      <c r="B30" s="75" t="s">
        <v>36</v>
      </c>
      <c r="C30" s="75"/>
      <c r="D30" s="75"/>
      <c r="E30" s="75"/>
      <c r="F30" s="3">
        <f>D12+D13</f>
        <v>18066.12</v>
      </c>
      <c r="G30" s="8"/>
    </row>
    <row r="31" spans="1:7" s="22" customFormat="1" ht="15.75" customHeight="1">
      <c r="A31" s="20"/>
      <c r="B31" s="76" t="s">
        <v>8</v>
      </c>
      <c r="C31" s="76"/>
      <c r="D31" s="76"/>
      <c r="E31" s="76"/>
      <c r="F31" s="21">
        <f>F21+F22+F23+F24+F30+F29+F28</f>
        <v>101760.3872</v>
      </c>
      <c r="G31" s="5"/>
    </row>
    <row r="33" spans="1:6" ht="15.75" customHeight="1">
      <c r="A33" s="35" t="s">
        <v>47</v>
      </c>
      <c r="B33" s="35"/>
      <c r="C33" s="35"/>
      <c r="D33" s="35"/>
      <c r="E33" s="35"/>
      <c r="F33" s="3">
        <f>D7+D16-F31</f>
        <v>126567.72840000002</v>
      </c>
    </row>
    <row r="34" spans="1:6" ht="15.75" customHeight="1">
      <c r="A34" s="35" t="s">
        <v>48</v>
      </c>
      <c r="B34" s="35"/>
      <c r="C34" s="35"/>
      <c r="D34" s="35"/>
      <c r="E34" s="35"/>
      <c r="F34" s="3">
        <f>F16</f>
        <v>-50664.51999999999</v>
      </c>
    </row>
    <row r="35" spans="1:6" ht="15.75" customHeight="1">
      <c r="A35" s="36" t="s">
        <v>41</v>
      </c>
      <c r="B35" s="36"/>
      <c r="C35" s="36"/>
      <c r="D35" s="36"/>
      <c r="E35" s="36"/>
      <c r="F35" s="3">
        <f>F33+F34</f>
        <v>75903.20840000003</v>
      </c>
    </row>
    <row r="38" spans="1:6" ht="15.75" customHeight="1">
      <c r="A38" s="47" t="s">
        <v>16</v>
      </c>
      <c r="B38" s="47" t="s">
        <v>9</v>
      </c>
      <c r="C38" s="77" t="s">
        <v>25</v>
      </c>
      <c r="D38" s="78"/>
      <c r="E38" s="79"/>
      <c r="F38" s="47" t="s">
        <v>26</v>
      </c>
    </row>
    <row r="39" spans="1:6" ht="15.75" customHeight="1">
      <c r="A39" s="47"/>
      <c r="B39" s="47"/>
      <c r="C39" s="83" t="s">
        <v>80</v>
      </c>
      <c r="D39" s="83"/>
      <c r="E39" s="83"/>
      <c r="F39" s="50">
        <v>351</v>
      </c>
    </row>
    <row r="40" spans="1:6" ht="34.5" customHeight="1">
      <c r="A40" s="30"/>
      <c r="B40" s="49">
        <v>42705</v>
      </c>
      <c r="C40" s="83" t="s">
        <v>49</v>
      </c>
      <c r="D40" s="83"/>
      <c r="E40" s="83"/>
      <c r="F40" s="50">
        <v>725</v>
      </c>
    </row>
    <row r="41" spans="1:6" ht="15.75" customHeight="1">
      <c r="A41" s="30"/>
      <c r="B41" s="49">
        <v>42705</v>
      </c>
      <c r="C41" s="83" t="s">
        <v>77</v>
      </c>
      <c r="D41" s="83" t="s">
        <v>77</v>
      </c>
      <c r="E41" s="83" t="s">
        <v>77</v>
      </c>
      <c r="F41" s="50">
        <v>871</v>
      </c>
    </row>
    <row r="42" spans="1:6" ht="15.75" customHeight="1">
      <c r="A42" s="30"/>
      <c r="B42" s="49">
        <v>42725</v>
      </c>
      <c r="C42" s="83" t="s">
        <v>78</v>
      </c>
      <c r="D42" s="83" t="s">
        <v>78</v>
      </c>
      <c r="E42" s="83" t="s">
        <v>78</v>
      </c>
      <c r="F42" s="50">
        <v>2135</v>
      </c>
    </row>
    <row r="43" spans="1:6" s="33" customFormat="1" ht="15.75" customHeight="1">
      <c r="A43" s="30"/>
      <c r="B43" s="49">
        <v>42725</v>
      </c>
      <c r="C43" s="83" t="s">
        <v>79</v>
      </c>
      <c r="D43" s="83" t="s">
        <v>79</v>
      </c>
      <c r="E43" s="83" t="s">
        <v>79</v>
      </c>
      <c r="F43" s="50">
        <v>5320</v>
      </c>
    </row>
    <row r="44" spans="1:6" s="33" customFormat="1" ht="15.75" customHeight="1">
      <c r="A44" s="30"/>
      <c r="B44" s="31"/>
      <c r="C44" s="84"/>
      <c r="D44" s="85"/>
      <c r="E44" s="86"/>
      <c r="F44" s="32"/>
    </row>
    <row r="45" spans="1:6" s="33" customFormat="1" ht="15.75" customHeight="1">
      <c r="A45" s="30"/>
      <c r="B45" s="31"/>
      <c r="C45" s="84"/>
      <c r="D45" s="85"/>
      <c r="E45" s="86"/>
      <c r="F45" s="32"/>
    </row>
    <row r="46" spans="1:6" s="33" customFormat="1" ht="15.75" customHeight="1">
      <c r="A46" s="30"/>
      <c r="B46" s="31"/>
      <c r="C46" s="80"/>
      <c r="D46" s="81"/>
      <c r="E46" s="82"/>
      <c r="F46" s="34"/>
    </row>
    <row r="47" spans="1:6" s="33" customFormat="1" ht="15.75" customHeight="1">
      <c r="A47" s="30"/>
      <c r="B47" s="31"/>
      <c r="C47" s="80"/>
      <c r="D47" s="81"/>
      <c r="E47" s="82"/>
      <c r="F47" s="34"/>
    </row>
    <row r="48" spans="1:6" s="33" customFormat="1" ht="15.75" customHeight="1">
      <c r="A48" s="30"/>
      <c r="B48" s="31"/>
      <c r="C48" s="80"/>
      <c r="D48" s="81"/>
      <c r="E48" s="82"/>
      <c r="F48" s="34"/>
    </row>
    <row r="49" spans="1:6" s="33" customFormat="1" ht="15.75" customHeight="1">
      <c r="A49" s="30"/>
      <c r="B49" s="31"/>
      <c r="C49" s="80"/>
      <c r="D49" s="81"/>
      <c r="E49" s="82"/>
      <c r="F49" s="34"/>
    </row>
    <row r="50" spans="1:6" s="22" customFormat="1" ht="15.75" customHeight="1">
      <c r="A50" s="64" t="s">
        <v>27</v>
      </c>
      <c r="B50" s="64"/>
      <c r="C50" s="64"/>
      <c r="D50" s="64"/>
      <c r="E50" s="64"/>
      <c r="F50" s="45">
        <f>SUM(F39:F49)</f>
        <v>9402</v>
      </c>
    </row>
  </sheetData>
  <sheetProtection selectLockedCells="1" selectUnlockedCells="1"/>
  <mergeCells count="28">
    <mergeCell ref="B29:E29"/>
    <mergeCell ref="B30:E30"/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50:E50"/>
    <mergeCell ref="C41:E41"/>
    <mergeCell ref="C47:E47"/>
    <mergeCell ref="C48:E48"/>
    <mergeCell ref="C46:E46"/>
    <mergeCell ref="C44:E44"/>
    <mergeCell ref="C49:E49"/>
    <mergeCell ref="C42:E42"/>
    <mergeCell ref="C43:E43"/>
    <mergeCell ref="B31:E31"/>
    <mergeCell ref="C38:E38"/>
    <mergeCell ref="C40:E40"/>
    <mergeCell ref="C45:E45"/>
    <mergeCell ref="C39:E3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9"/>
  <sheetViews>
    <sheetView view="pageBreakPreview" zoomScaleSheetLayoutView="100" zoomScalePageLayoutView="0" workbookViewId="0" topLeftCell="A21">
      <selection activeCell="F11" sqref="F11:F15"/>
    </sheetView>
  </sheetViews>
  <sheetFormatPr defaultColWidth="9.140625" defaultRowHeight="15.75" customHeight="1" outlineLevelRow="1"/>
  <cols>
    <col min="1" max="1" width="4.421875" style="7" customWidth="1"/>
    <col min="2" max="2" width="17.00390625" style="4" customWidth="1"/>
    <col min="3" max="3" width="15.57421875" style="4" customWidth="1"/>
    <col min="4" max="4" width="13.57421875" style="4" customWidth="1"/>
    <col min="5" max="5" width="14.00390625" style="4" customWidth="1"/>
    <col min="6" max="6" width="18.140625" style="4" customWidth="1"/>
    <col min="7" max="7" width="10.140625" style="4" customWidth="1"/>
    <col min="8" max="8" width="9.57421875" style="4" bestFit="1" customWidth="1"/>
    <col min="9" max="9" width="11.421875" style="4" customWidth="1"/>
    <col min="10" max="10" width="11.00390625" style="4" customWidth="1"/>
    <col min="11" max="16384" width="9.140625" style="4" customWidth="1"/>
  </cols>
  <sheetData>
    <row r="1" spans="1:7" ht="15.75" customHeight="1">
      <c r="A1" s="71" t="s">
        <v>28</v>
      </c>
      <c r="B1" s="71"/>
      <c r="C1" s="71"/>
      <c r="D1" s="71"/>
      <c r="E1" s="71"/>
      <c r="F1" s="71"/>
      <c r="G1" s="38"/>
    </row>
    <row r="2" spans="1:6" ht="15.75" customHeight="1">
      <c r="A2" s="71" t="s">
        <v>73</v>
      </c>
      <c r="B2" s="71"/>
      <c r="C2" s="71"/>
      <c r="D2" s="71"/>
      <c r="E2" s="71"/>
      <c r="F2" s="71"/>
    </row>
    <row r="3" ht="10.5" customHeight="1"/>
    <row r="4" spans="1:6" ht="2.25" customHeight="1" hidden="1" outlineLevel="1">
      <c r="A4" s="8" t="s">
        <v>38</v>
      </c>
      <c r="C4" s="8"/>
      <c r="D4" s="8"/>
      <c r="E4" s="8"/>
      <c r="F4" s="8"/>
    </row>
    <row r="5" spans="1:6" ht="11.25" customHeight="1" hidden="1" outlineLevel="1">
      <c r="A5" s="8" t="s">
        <v>11</v>
      </c>
      <c r="C5" s="8"/>
      <c r="D5" s="8">
        <v>1012.64</v>
      </c>
      <c r="E5" s="8" t="s">
        <v>12</v>
      </c>
      <c r="F5" s="8"/>
    </row>
    <row r="6" ht="15.75" customHeight="1" collapsed="1">
      <c r="I6" s="26"/>
    </row>
    <row r="7" spans="1:6" ht="15.75" customHeight="1">
      <c r="A7" s="5" t="s">
        <v>69</v>
      </c>
      <c r="C7" s="5"/>
      <c r="D7" s="9">
        <f>'2014'!F33</f>
        <v>47974.282799999986</v>
      </c>
      <c r="E7" s="8" t="s">
        <v>14</v>
      </c>
      <c r="F7" s="5"/>
    </row>
    <row r="8" spans="1:6" ht="15.75" customHeight="1">
      <c r="A8" s="5" t="s">
        <v>13</v>
      </c>
      <c r="C8" s="8"/>
      <c r="D8" s="9">
        <f>C16</f>
        <v>-20983.549999999996</v>
      </c>
      <c r="E8" s="8" t="s">
        <v>14</v>
      </c>
      <c r="F8" s="8"/>
    </row>
    <row r="9" spans="2:6" ht="15.75" customHeight="1">
      <c r="B9" s="8"/>
      <c r="C9" s="8"/>
      <c r="D9" s="8"/>
      <c r="E9" s="8"/>
      <c r="F9" s="10" t="s">
        <v>15</v>
      </c>
    </row>
    <row r="10" spans="1:6" s="7" customFormat="1" ht="36" customHeight="1">
      <c r="A10" s="44" t="s">
        <v>16</v>
      </c>
      <c r="B10" s="11" t="s">
        <v>17</v>
      </c>
      <c r="C10" s="12" t="s">
        <v>18</v>
      </c>
      <c r="D10" s="12" t="s">
        <v>0</v>
      </c>
      <c r="E10" s="12" t="s">
        <v>19</v>
      </c>
      <c r="F10" s="12" t="s">
        <v>29</v>
      </c>
    </row>
    <row r="11" spans="1:9" s="14" customFormat="1" ht="33.75" customHeight="1">
      <c r="A11" s="44">
        <v>1</v>
      </c>
      <c r="B11" s="41" t="s">
        <v>1</v>
      </c>
      <c r="C11" s="28">
        <v>-16346.699999999997</v>
      </c>
      <c r="D11" s="43">
        <f>110676.72+8087.04-8152.26</f>
        <v>110611.5</v>
      </c>
      <c r="E11" s="43">
        <v>98408.15</v>
      </c>
      <c r="F11" s="43">
        <f>C11-D11+E11</f>
        <v>-28550.050000000003</v>
      </c>
      <c r="G11" s="5"/>
      <c r="H11" s="6"/>
      <c r="I11" s="4"/>
    </row>
    <row r="12" spans="1:9" s="14" customFormat="1" ht="33.75" customHeight="1">
      <c r="A12" s="44">
        <v>2</v>
      </c>
      <c r="B12" s="41" t="s">
        <v>2</v>
      </c>
      <c r="C12" s="28">
        <v>-1996.7099999999991</v>
      </c>
      <c r="D12" s="43">
        <f>11972.04+898.56-905.81</f>
        <v>11964.79</v>
      </c>
      <c r="E12" s="43">
        <v>10608.83</v>
      </c>
      <c r="F12" s="43">
        <f>C12-D12+E12</f>
        <v>-3352.67</v>
      </c>
      <c r="G12" s="4" t="s">
        <v>31</v>
      </c>
      <c r="H12" s="4">
        <v>9.36</v>
      </c>
      <c r="I12" s="26">
        <f>H12*12*H20</f>
        <v>113739.7248</v>
      </c>
    </row>
    <row r="13" spans="1:9" s="14" customFormat="1" ht="33.75" customHeight="1">
      <c r="A13" s="44">
        <v>3</v>
      </c>
      <c r="B13" s="41" t="s">
        <v>33</v>
      </c>
      <c r="C13" s="28">
        <v>-1018.8499999999995</v>
      </c>
      <c r="D13" s="43">
        <f>5870.88+306-309.56</f>
        <v>5867.32</v>
      </c>
      <c r="E13" s="43">
        <v>5213.62</v>
      </c>
      <c r="F13" s="43">
        <f>C13-D13+E13</f>
        <v>-1672.5499999999993</v>
      </c>
      <c r="G13" s="8" t="s">
        <v>32</v>
      </c>
      <c r="H13" s="4">
        <v>3.2</v>
      </c>
      <c r="I13" s="25">
        <f>H13*12*H20</f>
        <v>38885.376000000004</v>
      </c>
    </row>
    <row r="14" spans="1:9" s="14" customFormat="1" ht="33.75" customHeight="1">
      <c r="A14" s="44">
        <v>4</v>
      </c>
      <c r="B14" s="41" t="s">
        <v>34</v>
      </c>
      <c r="C14" s="28">
        <v>-523.3800000000001</v>
      </c>
      <c r="D14" s="43">
        <f>2992.92+224.64-226.39</f>
        <v>2991.17</v>
      </c>
      <c r="E14" s="43">
        <v>2652.15</v>
      </c>
      <c r="F14" s="43">
        <f>C14-D14+E14</f>
        <v>-862.4000000000001</v>
      </c>
      <c r="G14" s="8" t="s">
        <v>66</v>
      </c>
      <c r="H14" s="4">
        <v>0.67</v>
      </c>
      <c r="I14" s="25">
        <f>H14*12*H20</f>
        <v>8141.625600000001</v>
      </c>
    </row>
    <row r="15" spans="1:9" s="14" customFormat="1" ht="33.75" customHeight="1">
      <c r="A15" s="44">
        <v>5</v>
      </c>
      <c r="B15" s="41" t="s">
        <v>35</v>
      </c>
      <c r="C15" s="28">
        <v>-1097.91</v>
      </c>
      <c r="D15" s="43">
        <v>2506.15</v>
      </c>
      <c r="E15" s="43">
        <v>1639.99</v>
      </c>
      <c r="F15" s="43">
        <f>C15-D15+E15</f>
        <v>-1964.0700000000004</v>
      </c>
      <c r="G15" s="13" t="s">
        <v>37</v>
      </c>
      <c r="H15" s="13">
        <v>1.67</v>
      </c>
      <c r="I15" s="14">
        <f>H15*12*H20</f>
        <v>20293.3056</v>
      </c>
    </row>
    <row r="16" spans="1:6" ht="15.75" customHeight="1">
      <c r="A16" s="44"/>
      <c r="B16" s="41" t="s">
        <v>3</v>
      </c>
      <c r="C16" s="27">
        <f>SUM(C11:C15)</f>
        <v>-20983.549999999996</v>
      </c>
      <c r="D16" s="27">
        <f>SUM(D11:D15)</f>
        <v>133940.93000000002</v>
      </c>
      <c r="E16" s="27">
        <f>SUM(E11:E15)</f>
        <v>118522.73999999999</v>
      </c>
      <c r="F16" s="27">
        <f>SUM(F11:F15)</f>
        <v>-36401.740000000005</v>
      </c>
    </row>
    <row r="17" ht="15.75" customHeight="1">
      <c r="H17" s="48" t="s">
        <v>76</v>
      </c>
    </row>
    <row r="18" spans="1:6" ht="15.75" customHeight="1">
      <c r="A18" s="71" t="s">
        <v>20</v>
      </c>
      <c r="B18" s="71"/>
      <c r="C18" s="71"/>
      <c r="D18" s="71"/>
      <c r="E18" s="71"/>
      <c r="F18" s="71"/>
    </row>
    <row r="19" spans="1:8" ht="15.75" customHeight="1">
      <c r="A19" s="38"/>
      <c r="B19" s="38"/>
      <c r="C19" s="38"/>
      <c r="D19" s="38"/>
      <c r="E19" s="38"/>
      <c r="F19" s="38"/>
      <c r="H19" s="4" t="s">
        <v>21</v>
      </c>
    </row>
    <row r="20" spans="1:8" ht="15.75" customHeight="1">
      <c r="A20" s="12" t="s">
        <v>30</v>
      </c>
      <c r="B20" s="73" t="s">
        <v>4</v>
      </c>
      <c r="C20" s="73"/>
      <c r="D20" s="73"/>
      <c r="E20" s="73"/>
      <c r="F20" s="15" t="s">
        <v>10</v>
      </c>
      <c r="G20" s="16"/>
      <c r="H20" s="4">
        <f>D5</f>
        <v>1012.64</v>
      </c>
    </row>
    <row r="21" spans="1:10" ht="15.75" customHeight="1">
      <c r="A21" s="17">
        <v>1</v>
      </c>
      <c r="B21" s="74" t="s">
        <v>5</v>
      </c>
      <c r="C21" s="74"/>
      <c r="D21" s="74"/>
      <c r="E21" s="74"/>
      <c r="F21" s="1">
        <f>I13</f>
        <v>38885.376000000004</v>
      </c>
      <c r="G21" s="18"/>
      <c r="I21" s="11"/>
      <c r="J21" s="11"/>
    </row>
    <row r="22" spans="1:10" ht="15.75" customHeight="1">
      <c r="A22" s="19">
        <v>2</v>
      </c>
      <c r="B22" s="72" t="s">
        <v>34</v>
      </c>
      <c r="C22" s="72"/>
      <c r="D22" s="72"/>
      <c r="E22" s="72"/>
      <c r="F22" s="2">
        <f>D14</f>
        <v>2991.17</v>
      </c>
      <c r="G22" s="18"/>
      <c r="I22" s="29"/>
      <c r="J22" s="29"/>
    </row>
    <row r="23" spans="1:10" ht="15.75" customHeight="1">
      <c r="A23" s="19">
        <v>3</v>
      </c>
      <c r="B23" s="72" t="s">
        <v>39</v>
      </c>
      <c r="C23" s="72"/>
      <c r="D23" s="72"/>
      <c r="E23" s="72"/>
      <c r="F23" s="2">
        <f>I14+I15</f>
        <v>28434.9312</v>
      </c>
      <c r="G23" s="18"/>
      <c r="I23" s="29"/>
      <c r="J23" s="29"/>
    </row>
    <row r="24" spans="1:7" ht="15.75" customHeight="1">
      <c r="A24" s="19">
        <v>4</v>
      </c>
      <c r="B24" s="72" t="s">
        <v>6</v>
      </c>
      <c r="C24" s="72"/>
      <c r="D24" s="72"/>
      <c r="E24" s="72"/>
      <c r="F24" s="2">
        <f>F25+F26+F27</f>
        <v>0</v>
      </c>
      <c r="G24" s="18"/>
    </row>
    <row r="25" spans="1:7" ht="15.75" customHeight="1">
      <c r="A25" s="19" t="s">
        <v>7</v>
      </c>
      <c r="B25" s="72" t="s">
        <v>22</v>
      </c>
      <c r="C25" s="72"/>
      <c r="D25" s="72"/>
      <c r="E25" s="72"/>
      <c r="F25" s="3">
        <f>F42</f>
        <v>0</v>
      </c>
      <c r="G25" s="8"/>
    </row>
    <row r="26" spans="1:7" ht="15.75" customHeight="1">
      <c r="A26" s="19" t="s">
        <v>7</v>
      </c>
      <c r="B26" s="72" t="s">
        <v>23</v>
      </c>
      <c r="C26" s="72"/>
      <c r="D26" s="72"/>
      <c r="E26" s="72"/>
      <c r="F26" s="3">
        <f>F39+F40</f>
        <v>0</v>
      </c>
      <c r="G26" s="8"/>
    </row>
    <row r="27" spans="1:7" ht="15.75" customHeight="1">
      <c r="A27" s="19" t="s">
        <v>7</v>
      </c>
      <c r="B27" s="72" t="s">
        <v>24</v>
      </c>
      <c r="C27" s="72"/>
      <c r="D27" s="72"/>
      <c r="E27" s="72"/>
      <c r="F27" s="3">
        <f>F41+F43</f>
        <v>0</v>
      </c>
      <c r="G27" s="8"/>
    </row>
    <row r="28" spans="1:7" ht="15.75" customHeight="1">
      <c r="A28" s="19">
        <v>5</v>
      </c>
      <c r="B28" s="75" t="s">
        <v>35</v>
      </c>
      <c r="C28" s="75"/>
      <c r="D28" s="75"/>
      <c r="E28" s="75"/>
      <c r="F28" s="3">
        <f>D15</f>
        <v>2506.15</v>
      </c>
      <c r="G28" s="8"/>
    </row>
    <row r="29" spans="1:7" ht="15.75" customHeight="1">
      <c r="A29" s="19">
        <v>6</v>
      </c>
      <c r="B29" s="75" t="s">
        <v>42</v>
      </c>
      <c r="C29" s="75"/>
      <c r="D29" s="75"/>
      <c r="E29" s="75"/>
      <c r="F29" s="3">
        <v>0</v>
      </c>
      <c r="G29" s="9"/>
    </row>
    <row r="30" spans="1:7" ht="15.75" customHeight="1">
      <c r="A30" s="19">
        <v>7</v>
      </c>
      <c r="B30" s="75" t="s">
        <v>36</v>
      </c>
      <c r="C30" s="75"/>
      <c r="D30" s="75"/>
      <c r="E30" s="75"/>
      <c r="F30" s="3">
        <f>D12+D13</f>
        <v>17832.11</v>
      </c>
      <c r="G30" s="8"/>
    </row>
    <row r="31" spans="1:7" s="22" customFormat="1" ht="15.75" customHeight="1">
      <c r="A31" s="20"/>
      <c r="B31" s="76" t="s">
        <v>8</v>
      </c>
      <c r="C31" s="76"/>
      <c r="D31" s="76"/>
      <c r="E31" s="76"/>
      <c r="F31" s="21">
        <f>F21+F22+F23+F24+F30+F29+F28</f>
        <v>90649.73719999999</v>
      </c>
      <c r="G31" s="5"/>
    </row>
    <row r="33" spans="1:6" ht="15.75" customHeight="1">
      <c r="A33" s="35" t="s">
        <v>43</v>
      </c>
      <c r="B33" s="35"/>
      <c r="C33" s="35"/>
      <c r="D33" s="35"/>
      <c r="E33" s="35"/>
      <c r="F33" s="3">
        <f>D7+D16-F31</f>
        <v>91265.47560000002</v>
      </c>
    </row>
    <row r="34" spans="1:6" ht="15.75" customHeight="1">
      <c r="A34" s="35" t="s">
        <v>40</v>
      </c>
      <c r="B34" s="35"/>
      <c r="C34" s="35"/>
      <c r="D34" s="35"/>
      <c r="E34" s="35"/>
      <c r="F34" s="3">
        <f>F16</f>
        <v>-36401.740000000005</v>
      </c>
    </row>
    <row r="35" spans="1:6" ht="15.75" customHeight="1">
      <c r="A35" s="36" t="s">
        <v>41</v>
      </c>
      <c r="B35" s="36"/>
      <c r="C35" s="36"/>
      <c r="D35" s="36"/>
      <c r="E35" s="36"/>
      <c r="F35" s="3">
        <f>F33+F34</f>
        <v>54863.735600000015</v>
      </c>
    </row>
    <row r="38" spans="1:6" ht="15.75" customHeight="1">
      <c r="A38" s="47" t="s">
        <v>16</v>
      </c>
      <c r="B38" s="47" t="s">
        <v>9</v>
      </c>
      <c r="C38" s="77" t="s">
        <v>25</v>
      </c>
      <c r="D38" s="78"/>
      <c r="E38" s="79"/>
      <c r="F38" s="47" t="s">
        <v>26</v>
      </c>
    </row>
    <row r="39" spans="1:6" ht="15.75" customHeight="1">
      <c r="A39" s="30"/>
      <c r="B39" s="39"/>
      <c r="C39" s="84"/>
      <c r="D39" s="85"/>
      <c r="E39" s="86"/>
      <c r="F39" s="34"/>
    </row>
    <row r="40" spans="1:6" ht="15.75" customHeight="1">
      <c r="A40" s="30"/>
      <c r="B40" s="31"/>
      <c r="C40" s="84"/>
      <c r="D40" s="85"/>
      <c r="E40" s="86"/>
      <c r="F40" s="40"/>
    </row>
    <row r="41" spans="1:6" ht="15.75" customHeight="1">
      <c r="A41" s="30"/>
      <c r="B41" s="31"/>
      <c r="C41" s="84"/>
      <c r="D41" s="85"/>
      <c r="E41" s="86"/>
      <c r="F41" s="32"/>
    </row>
    <row r="42" spans="1:6" s="33" customFormat="1" ht="15.75" customHeight="1">
      <c r="A42" s="30"/>
      <c r="B42" s="31"/>
      <c r="C42" s="80"/>
      <c r="D42" s="81"/>
      <c r="E42" s="82"/>
      <c r="F42" s="32"/>
    </row>
    <row r="43" spans="1:6" s="33" customFormat="1" ht="15.75" customHeight="1">
      <c r="A43" s="30"/>
      <c r="B43" s="31"/>
      <c r="C43" s="84"/>
      <c r="D43" s="85"/>
      <c r="E43" s="86"/>
      <c r="F43" s="32"/>
    </row>
    <row r="44" spans="1:6" s="33" customFormat="1" ht="15.75" customHeight="1">
      <c r="A44" s="30"/>
      <c r="B44" s="31"/>
      <c r="C44" s="84"/>
      <c r="D44" s="85"/>
      <c r="E44" s="86"/>
      <c r="F44" s="32"/>
    </row>
    <row r="45" spans="1:6" s="33" customFormat="1" ht="15.75" customHeight="1">
      <c r="A45" s="30"/>
      <c r="B45" s="31"/>
      <c r="C45" s="80"/>
      <c r="D45" s="81"/>
      <c r="E45" s="82"/>
      <c r="F45" s="34"/>
    </row>
    <row r="46" spans="1:6" s="33" customFormat="1" ht="15.75" customHeight="1">
      <c r="A46" s="30"/>
      <c r="B46" s="31"/>
      <c r="C46" s="80"/>
      <c r="D46" s="81"/>
      <c r="E46" s="82"/>
      <c r="F46" s="34"/>
    </row>
    <row r="47" spans="1:6" s="33" customFormat="1" ht="15.75" customHeight="1">
      <c r="A47" s="30"/>
      <c r="B47" s="31"/>
      <c r="C47" s="80"/>
      <c r="D47" s="81"/>
      <c r="E47" s="82"/>
      <c r="F47" s="34"/>
    </row>
    <row r="48" spans="1:6" s="33" customFormat="1" ht="15.75" customHeight="1">
      <c r="A48" s="30"/>
      <c r="B48" s="31"/>
      <c r="C48" s="80"/>
      <c r="D48" s="81"/>
      <c r="E48" s="82"/>
      <c r="F48" s="34"/>
    </row>
    <row r="49" spans="1:6" s="22" customFormat="1" ht="15.75" customHeight="1">
      <c r="A49" s="64" t="s">
        <v>27</v>
      </c>
      <c r="B49" s="64"/>
      <c r="C49" s="64"/>
      <c r="D49" s="64"/>
      <c r="E49" s="64"/>
      <c r="F49" s="45">
        <f>SUM(F39:F48)</f>
        <v>0</v>
      </c>
    </row>
  </sheetData>
  <sheetProtection selectLockedCells="1" selectUnlockedCells="1"/>
  <mergeCells count="27">
    <mergeCell ref="A49:E49"/>
    <mergeCell ref="C41:E41"/>
    <mergeCell ref="C43:E43"/>
    <mergeCell ref="C38:E38"/>
    <mergeCell ref="C40:E40"/>
    <mergeCell ref="C39:E39"/>
    <mergeCell ref="C42:E42"/>
    <mergeCell ref="C44:E44"/>
    <mergeCell ref="B26:E26"/>
    <mergeCell ref="B27:E27"/>
    <mergeCell ref="B30:E30"/>
    <mergeCell ref="B29:E29"/>
    <mergeCell ref="C48:E48"/>
    <mergeCell ref="B31:E31"/>
    <mergeCell ref="C47:E47"/>
    <mergeCell ref="C45:E45"/>
    <mergeCell ref="C46:E46"/>
    <mergeCell ref="B23:E23"/>
    <mergeCell ref="B28:E28"/>
    <mergeCell ref="A1:F1"/>
    <mergeCell ref="A2:F2"/>
    <mergeCell ref="A18:F18"/>
    <mergeCell ref="B20:E20"/>
    <mergeCell ref="B21:E21"/>
    <mergeCell ref="B22:E22"/>
    <mergeCell ref="B24:E24"/>
    <mergeCell ref="B25:E25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5">
      <selection activeCell="F11" sqref="F11:F15"/>
    </sheetView>
  </sheetViews>
  <sheetFormatPr defaultColWidth="9.140625" defaultRowHeight="12.75" outlineLevelRow="1"/>
  <cols>
    <col min="1" max="1" width="4.421875" style="7" customWidth="1"/>
    <col min="2" max="2" width="17.00390625" style="4" customWidth="1"/>
    <col min="3" max="3" width="15.57421875" style="4" customWidth="1"/>
    <col min="4" max="4" width="13.57421875" style="4" customWidth="1"/>
    <col min="5" max="5" width="14.00390625" style="4" customWidth="1"/>
    <col min="6" max="6" width="18.140625" style="4" customWidth="1"/>
    <col min="7" max="7" width="10.140625" style="4" customWidth="1"/>
    <col min="8" max="8" width="9.57421875" style="4" bestFit="1" customWidth="1"/>
    <col min="9" max="9" width="11.421875" style="4" customWidth="1"/>
    <col min="10" max="10" width="11.00390625" style="4" customWidth="1"/>
    <col min="11" max="16384" width="9.140625" style="4" customWidth="1"/>
  </cols>
  <sheetData>
    <row r="1" spans="1:7" ht="15.75" customHeight="1">
      <c r="A1" s="71" t="s">
        <v>59</v>
      </c>
      <c r="B1" s="71"/>
      <c r="C1" s="71"/>
      <c r="D1" s="71"/>
      <c r="E1" s="71"/>
      <c r="F1" s="71"/>
      <c r="G1" s="37"/>
    </row>
    <row r="2" spans="1:6" ht="15.75" customHeight="1">
      <c r="A2" s="71" t="s">
        <v>73</v>
      </c>
      <c r="B2" s="71"/>
      <c r="C2" s="71"/>
      <c r="D2" s="71"/>
      <c r="E2" s="71"/>
      <c r="F2" s="71"/>
    </row>
    <row r="3" ht="10.5" customHeight="1"/>
    <row r="4" spans="1:6" ht="2.25" customHeight="1" hidden="1" outlineLevel="1">
      <c r="A4" s="8" t="s">
        <v>38</v>
      </c>
      <c r="C4" s="8"/>
      <c r="D4" s="8"/>
      <c r="E4" s="8"/>
      <c r="F4" s="8"/>
    </row>
    <row r="5" spans="1:6" ht="11.25" customHeight="1" hidden="1" outlineLevel="1">
      <c r="A5" s="8" t="s">
        <v>11</v>
      </c>
      <c r="C5" s="8"/>
      <c r="D5" s="8">
        <v>1012.64</v>
      </c>
      <c r="E5" s="8" t="s">
        <v>12</v>
      </c>
      <c r="F5" s="8"/>
    </row>
    <row r="6" ht="15.75" customHeight="1" collapsed="1">
      <c r="I6" s="26"/>
    </row>
    <row r="7" spans="1:6" ht="15.75" customHeight="1">
      <c r="A7" s="5" t="s">
        <v>60</v>
      </c>
      <c r="C7" s="5"/>
      <c r="D7" s="9">
        <v>28697.71</v>
      </c>
      <c r="E7" s="8" t="s">
        <v>14</v>
      </c>
      <c r="F7" s="5"/>
    </row>
    <row r="8" spans="1:6" ht="15.75" customHeight="1">
      <c r="A8" s="5" t="s">
        <v>61</v>
      </c>
      <c r="C8" s="8"/>
      <c r="D8" s="9">
        <f>C16</f>
        <v>-25866.66</v>
      </c>
      <c r="E8" s="8" t="s">
        <v>14</v>
      </c>
      <c r="F8" s="8"/>
    </row>
    <row r="9" spans="2:6" ht="15.75" customHeight="1">
      <c r="B9" s="8"/>
      <c r="C9" s="8"/>
      <c r="D9" s="8"/>
      <c r="E9" s="8"/>
      <c r="F9" s="10" t="s">
        <v>15</v>
      </c>
    </row>
    <row r="10" spans="1:6" s="7" customFormat="1" ht="36" customHeight="1">
      <c r="A10" s="44" t="s">
        <v>16</v>
      </c>
      <c r="B10" s="11" t="s">
        <v>17</v>
      </c>
      <c r="C10" s="12" t="s">
        <v>62</v>
      </c>
      <c r="D10" s="12" t="s">
        <v>0</v>
      </c>
      <c r="E10" s="12" t="s">
        <v>19</v>
      </c>
      <c r="F10" s="12" t="s">
        <v>63</v>
      </c>
    </row>
    <row r="11" spans="1:9" s="14" customFormat="1" ht="33.75" customHeight="1">
      <c r="A11" s="44">
        <v>1</v>
      </c>
      <c r="B11" s="41" t="s">
        <v>1</v>
      </c>
      <c r="C11" s="28">
        <v>-20968.76</v>
      </c>
      <c r="D11" s="43">
        <v>109328.88</v>
      </c>
      <c r="E11" s="43">
        <v>113950.94</v>
      </c>
      <c r="F11" s="43">
        <f>C11-D11+E11</f>
        <v>-16346.699999999997</v>
      </c>
      <c r="G11" s="5"/>
      <c r="H11" s="6"/>
      <c r="I11" s="4"/>
    </row>
    <row r="12" spans="1:9" s="14" customFormat="1" ht="33.75" customHeight="1">
      <c r="A12" s="44">
        <v>2</v>
      </c>
      <c r="B12" s="41" t="s">
        <v>2</v>
      </c>
      <c r="C12" s="28">
        <v>-2302.72</v>
      </c>
      <c r="D12" s="43">
        <v>11822.28</v>
      </c>
      <c r="E12" s="43">
        <v>12128.29</v>
      </c>
      <c r="F12" s="43">
        <f>C12-D12+E12</f>
        <v>-1996.7099999999991</v>
      </c>
      <c r="G12" s="4" t="s">
        <v>31</v>
      </c>
      <c r="H12" s="4">
        <v>9.36</v>
      </c>
      <c r="I12" s="26">
        <f>H12*12*H20</f>
        <v>113739.7248</v>
      </c>
    </row>
    <row r="13" spans="1:9" s="14" customFormat="1" ht="33.75" customHeight="1">
      <c r="A13" s="44">
        <v>3</v>
      </c>
      <c r="B13" s="41" t="s">
        <v>33</v>
      </c>
      <c r="C13" s="28">
        <v>-1406.74</v>
      </c>
      <c r="D13" s="43">
        <v>5797.44</v>
      </c>
      <c r="E13" s="43">
        <v>6185.33</v>
      </c>
      <c r="F13" s="43">
        <f>C13-D13+E13</f>
        <v>-1018.8499999999995</v>
      </c>
      <c r="G13" s="8" t="s">
        <v>32</v>
      </c>
      <c r="H13" s="4">
        <v>3.2</v>
      </c>
      <c r="I13" s="25">
        <f>H13*12*H20</f>
        <v>38885.376000000004</v>
      </c>
    </row>
    <row r="14" spans="1:9" s="14" customFormat="1" ht="33.75" customHeight="1">
      <c r="A14" s="44">
        <v>4</v>
      </c>
      <c r="B14" s="41" t="s">
        <v>34</v>
      </c>
      <c r="C14" s="28">
        <v>-575.71</v>
      </c>
      <c r="D14" s="43">
        <v>2955.48</v>
      </c>
      <c r="E14" s="43">
        <v>3007.81</v>
      </c>
      <c r="F14" s="43">
        <f>C14-D14+E14</f>
        <v>-523.3800000000001</v>
      </c>
      <c r="G14" s="8" t="s">
        <v>66</v>
      </c>
      <c r="H14" s="4">
        <v>0.67</v>
      </c>
      <c r="I14" s="25">
        <f>H14*12*H20</f>
        <v>8141.625600000001</v>
      </c>
    </row>
    <row r="15" spans="1:9" s="14" customFormat="1" ht="33.75" customHeight="1">
      <c r="A15" s="44">
        <v>5</v>
      </c>
      <c r="B15" s="41" t="s">
        <v>35</v>
      </c>
      <c r="C15" s="28">
        <v>-612.73</v>
      </c>
      <c r="D15" s="43">
        <f>1547.04+110.5</f>
        <v>1657.54</v>
      </c>
      <c r="E15" s="43">
        <v>1172.36</v>
      </c>
      <c r="F15" s="43">
        <f>C15-D15+E15</f>
        <v>-1097.91</v>
      </c>
      <c r="G15" s="13" t="s">
        <v>37</v>
      </c>
      <c r="H15" s="13">
        <v>1.67</v>
      </c>
      <c r="I15" s="14">
        <f>H15*12*H20</f>
        <v>20293.3056</v>
      </c>
    </row>
    <row r="16" spans="1:6" ht="15.75" customHeight="1">
      <c r="A16" s="44"/>
      <c r="B16" s="41" t="s">
        <v>3</v>
      </c>
      <c r="C16" s="27">
        <f>SUM(C11:C15)</f>
        <v>-25866.66</v>
      </c>
      <c r="D16" s="27">
        <f>SUM(D11:D15)</f>
        <v>131561.62</v>
      </c>
      <c r="E16" s="27">
        <f>SUM(E11:E15)</f>
        <v>136444.72999999998</v>
      </c>
      <c r="F16" s="27">
        <f>SUM(F11:F15)</f>
        <v>-20983.549999999996</v>
      </c>
    </row>
    <row r="17" ht="15.75" customHeight="1">
      <c r="H17" s="48" t="s">
        <v>76</v>
      </c>
    </row>
    <row r="18" spans="1:6" ht="15.75" customHeight="1">
      <c r="A18" s="71" t="s">
        <v>20</v>
      </c>
      <c r="B18" s="71"/>
      <c r="C18" s="71"/>
      <c r="D18" s="71"/>
      <c r="E18" s="71"/>
      <c r="F18" s="71"/>
    </row>
    <row r="19" spans="1:8" ht="15.75" customHeight="1">
      <c r="A19" s="37"/>
      <c r="B19" s="37"/>
      <c r="C19" s="37"/>
      <c r="D19" s="37"/>
      <c r="E19" s="37"/>
      <c r="F19" s="37"/>
      <c r="H19" s="4" t="s">
        <v>21</v>
      </c>
    </row>
    <row r="20" spans="1:8" ht="15.75" customHeight="1">
      <c r="A20" s="12" t="s">
        <v>30</v>
      </c>
      <c r="B20" s="73" t="s">
        <v>4</v>
      </c>
      <c r="C20" s="73"/>
      <c r="D20" s="73"/>
      <c r="E20" s="73"/>
      <c r="F20" s="15" t="s">
        <v>10</v>
      </c>
      <c r="G20" s="16"/>
      <c r="H20" s="4">
        <f>D5</f>
        <v>1012.64</v>
      </c>
    </row>
    <row r="21" spans="1:10" ht="15.75" customHeight="1">
      <c r="A21" s="17">
        <v>1</v>
      </c>
      <c r="B21" s="74" t="s">
        <v>5</v>
      </c>
      <c r="C21" s="74"/>
      <c r="D21" s="74"/>
      <c r="E21" s="74"/>
      <c r="F21" s="1">
        <f>I13</f>
        <v>38885.376000000004</v>
      </c>
      <c r="G21" s="18"/>
      <c r="I21" s="11"/>
      <c r="J21" s="11"/>
    </row>
    <row r="22" spans="1:10" ht="15.75" customHeight="1">
      <c r="A22" s="19">
        <v>2</v>
      </c>
      <c r="B22" s="72" t="s">
        <v>34</v>
      </c>
      <c r="C22" s="72"/>
      <c r="D22" s="72"/>
      <c r="E22" s="72"/>
      <c r="F22" s="2">
        <f>D14</f>
        <v>2955.48</v>
      </c>
      <c r="G22" s="18"/>
      <c r="I22" s="29"/>
      <c r="J22" s="29"/>
    </row>
    <row r="23" spans="1:10" ht="15.75" customHeight="1">
      <c r="A23" s="19">
        <v>3</v>
      </c>
      <c r="B23" s="72" t="s">
        <v>39</v>
      </c>
      <c r="C23" s="72"/>
      <c r="D23" s="72"/>
      <c r="E23" s="72"/>
      <c r="F23" s="2">
        <f>I14+I15</f>
        <v>28434.9312</v>
      </c>
      <c r="G23" s="18"/>
      <c r="I23" s="29"/>
      <c r="J23" s="29"/>
    </row>
    <row r="24" spans="1:7" ht="15.75" customHeight="1">
      <c r="A24" s="19">
        <v>4</v>
      </c>
      <c r="B24" s="72" t="s">
        <v>6</v>
      </c>
      <c r="C24" s="72"/>
      <c r="D24" s="72"/>
      <c r="E24" s="72"/>
      <c r="F24" s="2">
        <f>F25+F26+F27</f>
        <v>22732</v>
      </c>
      <c r="G24" s="18"/>
    </row>
    <row r="25" spans="1:7" ht="15.75" customHeight="1">
      <c r="A25" s="19" t="s">
        <v>7</v>
      </c>
      <c r="B25" s="72" t="s">
        <v>22</v>
      </c>
      <c r="C25" s="72"/>
      <c r="D25" s="72"/>
      <c r="E25" s="72"/>
      <c r="F25" s="3">
        <f>F42</f>
        <v>377</v>
      </c>
      <c r="G25" s="8"/>
    </row>
    <row r="26" spans="1:7" ht="15.75" customHeight="1">
      <c r="A26" s="19" t="s">
        <v>7</v>
      </c>
      <c r="B26" s="72" t="s">
        <v>23</v>
      </c>
      <c r="C26" s="72"/>
      <c r="D26" s="72"/>
      <c r="E26" s="72"/>
      <c r="F26" s="3">
        <f>F39+F40</f>
        <v>328</v>
      </c>
      <c r="G26" s="8"/>
    </row>
    <row r="27" spans="1:7" ht="15.75" customHeight="1">
      <c r="A27" s="19" t="s">
        <v>7</v>
      </c>
      <c r="B27" s="72" t="s">
        <v>24</v>
      </c>
      <c r="C27" s="72"/>
      <c r="D27" s="72"/>
      <c r="E27" s="72"/>
      <c r="F27" s="3">
        <f>F41+F43</f>
        <v>22027</v>
      </c>
      <c r="G27" s="8"/>
    </row>
    <row r="28" spans="1:7" ht="15.75" customHeight="1">
      <c r="A28" s="19">
        <v>5</v>
      </c>
      <c r="B28" s="75" t="s">
        <v>35</v>
      </c>
      <c r="C28" s="75"/>
      <c r="D28" s="75"/>
      <c r="E28" s="75"/>
      <c r="F28" s="3">
        <f>D15</f>
        <v>1657.54</v>
      </c>
      <c r="G28" s="8"/>
    </row>
    <row r="29" spans="1:7" ht="15.75" customHeight="1">
      <c r="A29" s="19">
        <v>6</v>
      </c>
      <c r="B29" s="75" t="s">
        <v>42</v>
      </c>
      <c r="C29" s="75"/>
      <c r="D29" s="75"/>
      <c r="E29" s="75"/>
      <c r="F29" s="3">
        <v>0</v>
      </c>
      <c r="G29" s="9"/>
    </row>
    <row r="30" spans="1:7" ht="15.75" customHeight="1">
      <c r="A30" s="19">
        <v>7</v>
      </c>
      <c r="B30" s="75" t="s">
        <v>36</v>
      </c>
      <c r="C30" s="75"/>
      <c r="D30" s="75"/>
      <c r="E30" s="75"/>
      <c r="F30" s="3">
        <f>D12+D13</f>
        <v>17619.72</v>
      </c>
      <c r="G30" s="8"/>
    </row>
    <row r="31" spans="1:7" s="22" customFormat="1" ht="15.75" customHeight="1">
      <c r="A31" s="20"/>
      <c r="B31" s="76" t="s">
        <v>8</v>
      </c>
      <c r="C31" s="76"/>
      <c r="D31" s="76"/>
      <c r="E31" s="76"/>
      <c r="F31" s="21">
        <f>F21+F22+F23+F24+F30+F29+F28</f>
        <v>112285.0472</v>
      </c>
      <c r="G31" s="5"/>
    </row>
    <row r="32" ht="15.75" customHeight="1"/>
    <row r="33" spans="1:6" ht="15.75" customHeight="1">
      <c r="A33" s="35" t="s">
        <v>64</v>
      </c>
      <c r="B33" s="35"/>
      <c r="C33" s="35"/>
      <c r="D33" s="35"/>
      <c r="E33" s="35"/>
      <c r="F33" s="3">
        <f>D7+D16-F31</f>
        <v>47974.282799999986</v>
      </c>
    </row>
    <row r="34" spans="1:6" ht="15.75" customHeight="1">
      <c r="A34" s="35" t="s">
        <v>65</v>
      </c>
      <c r="B34" s="35"/>
      <c r="C34" s="35"/>
      <c r="D34" s="35"/>
      <c r="E34" s="35"/>
      <c r="F34" s="3">
        <f>F16</f>
        <v>-20983.549999999996</v>
      </c>
    </row>
    <row r="35" spans="1:6" ht="15.75" customHeight="1">
      <c r="A35" s="36" t="s">
        <v>41</v>
      </c>
      <c r="B35" s="36"/>
      <c r="C35" s="36"/>
      <c r="D35" s="36"/>
      <c r="E35" s="36"/>
      <c r="F35" s="3">
        <f>F33+F34</f>
        <v>26990.73279999999</v>
      </c>
    </row>
    <row r="36" ht="15.75" customHeight="1"/>
    <row r="37" ht="15.75" customHeight="1"/>
    <row r="38" spans="1:6" ht="15.75" customHeight="1">
      <c r="A38" s="23" t="s">
        <v>16</v>
      </c>
      <c r="B38" s="23" t="s">
        <v>9</v>
      </c>
      <c r="C38" s="77" t="s">
        <v>25</v>
      </c>
      <c r="D38" s="78"/>
      <c r="E38" s="79"/>
      <c r="F38" s="23" t="s">
        <v>26</v>
      </c>
    </row>
    <row r="39" spans="1:6" ht="15.75" customHeight="1">
      <c r="A39" s="30"/>
      <c r="B39" s="39">
        <v>41787</v>
      </c>
      <c r="C39" s="84" t="s">
        <v>68</v>
      </c>
      <c r="D39" s="85"/>
      <c r="E39" s="86"/>
      <c r="F39" s="34">
        <v>164</v>
      </c>
    </row>
    <row r="40" spans="1:6" ht="15.75" customHeight="1">
      <c r="A40" s="30"/>
      <c r="B40" s="31">
        <v>42883</v>
      </c>
      <c r="C40" s="84" t="s">
        <v>68</v>
      </c>
      <c r="D40" s="85"/>
      <c r="E40" s="86"/>
      <c r="F40" s="40">
        <v>164</v>
      </c>
    </row>
    <row r="41" spans="1:6" ht="15.75" customHeight="1">
      <c r="A41" s="30"/>
      <c r="B41" s="31">
        <v>41869</v>
      </c>
      <c r="C41" s="84" t="s">
        <v>74</v>
      </c>
      <c r="D41" s="85"/>
      <c r="E41" s="86"/>
      <c r="F41" s="32">
        <v>9316</v>
      </c>
    </row>
    <row r="42" spans="1:6" s="33" customFormat="1" ht="15.75" customHeight="1">
      <c r="A42" s="30"/>
      <c r="B42" s="31">
        <v>41928</v>
      </c>
      <c r="C42" s="80" t="s">
        <v>67</v>
      </c>
      <c r="D42" s="81"/>
      <c r="E42" s="82"/>
      <c r="F42" s="32">
        <v>377</v>
      </c>
    </row>
    <row r="43" spans="1:6" s="33" customFormat="1" ht="15.75" customHeight="1">
      <c r="A43" s="30"/>
      <c r="B43" s="31">
        <v>41941</v>
      </c>
      <c r="C43" s="84" t="s">
        <v>75</v>
      </c>
      <c r="D43" s="85"/>
      <c r="E43" s="86"/>
      <c r="F43" s="32">
        <v>12711</v>
      </c>
    </row>
    <row r="44" spans="1:6" s="33" customFormat="1" ht="15.75" customHeight="1">
      <c r="A44" s="30"/>
      <c r="B44" s="31"/>
      <c r="C44" s="84"/>
      <c r="D44" s="85"/>
      <c r="E44" s="86"/>
      <c r="F44" s="32"/>
    </row>
    <row r="45" spans="1:6" s="33" customFormat="1" ht="15.75" customHeight="1">
      <c r="A45" s="30"/>
      <c r="B45" s="31"/>
      <c r="C45" s="80"/>
      <c r="D45" s="81"/>
      <c r="E45" s="82"/>
      <c r="F45" s="34"/>
    </row>
    <row r="46" spans="1:6" s="33" customFormat="1" ht="15.75" customHeight="1">
      <c r="A46" s="30"/>
      <c r="B46" s="31"/>
      <c r="C46" s="80"/>
      <c r="D46" s="81"/>
      <c r="E46" s="82"/>
      <c r="F46" s="34"/>
    </row>
    <row r="47" spans="1:6" s="33" customFormat="1" ht="15.75" customHeight="1">
      <c r="A47" s="30"/>
      <c r="B47" s="31"/>
      <c r="C47" s="80"/>
      <c r="D47" s="81"/>
      <c r="E47" s="82"/>
      <c r="F47" s="34"/>
    </row>
    <row r="48" spans="1:6" s="33" customFormat="1" ht="15.75" customHeight="1">
      <c r="A48" s="30"/>
      <c r="B48" s="31"/>
      <c r="C48" s="80"/>
      <c r="D48" s="81"/>
      <c r="E48" s="82"/>
      <c r="F48" s="34"/>
    </row>
    <row r="49" spans="1:6" s="22" customFormat="1" ht="15.75" customHeight="1">
      <c r="A49" s="64" t="s">
        <v>27</v>
      </c>
      <c r="B49" s="64"/>
      <c r="C49" s="64"/>
      <c r="D49" s="64"/>
      <c r="E49" s="64"/>
      <c r="F49" s="24">
        <f>SUM(F39:F48)</f>
        <v>22732</v>
      </c>
    </row>
  </sheetData>
  <sheetProtection/>
  <mergeCells count="27">
    <mergeCell ref="C47:E47"/>
    <mergeCell ref="C48:E48"/>
    <mergeCell ref="A49:E49"/>
    <mergeCell ref="C41:E41"/>
    <mergeCell ref="C42:E42"/>
    <mergeCell ref="C43:E43"/>
    <mergeCell ref="C44:E44"/>
    <mergeCell ref="C45:E45"/>
    <mergeCell ref="C46:E46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2016-05-17T09:07:16Z</cp:lastPrinted>
  <dcterms:created xsi:type="dcterms:W3CDTF">2015-10-12T10:40:12Z</dcterms:created>
  <dcterms:modified xsi:type="dcterms:W3CDTF">2018-03-28T08:36:28Z</dcterms:modified>
  <cp:category/>
  <cp:version/>
  <cp:contentType/>
  <cp:contentStatus/>
</cp:coreProperties>
</file>