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'2015'!$A$1:$F$43</definedName>
  </definedNames>
  <calcPr fullCalcOnLoad="1" refMode="R1C1"/>
</workbook>
</file>

<file path=xl/sharedStrings.xml><?xml version="1.0" encoding="utf-8"?>
<sst xmlns="http://schemas.openxmlformats.org/spreadsheetml/2006/main" count="265" uniqueCount="101">
  <si>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</si>
  <si>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</si>
  <si>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</si>
  <si>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</si>
  <si>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</si>
  <si>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</si>
  <si>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</si>
  <si>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</si>
  <si>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</si>
  <si>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</si>
  <si>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</si>
  <si>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</si>
  <si>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</si>
  <si>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</si>
  <si>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</si>
  <si>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</si>
  <si>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</si>
  <si>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</si>
  <si>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</si>
  <si>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</si>
  <si>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</si>
  <si>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</si>
  <si>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</si>
  <si>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</si>
  <si>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</si>
  <si>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</si>
  <si>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</si>
  <si>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</si>
  <si>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</si>
  <si>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</si>
  <si>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</si>
  <si>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</si>
  <si>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</si>
  <si>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</si>
  <si>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</si>
  <si>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</si>
  <si>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Обслуживание ВГО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</si>
  <si>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</si>
  <si>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</si>
  <si>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</si>
  <si>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</si>
  <si>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осмотр систем водоснабжения, водоотведения, пломбировка счетчика</t>
  </si>
  <si>
    <t>Ул. Л. Князева, д. 14 - 16</t>
  </si>
  <si>
    <t>снятие показаний общедомового прибора учета э/э</t>
  </si>
  <si>
    <t>ежемесячно</t>
  </si>
  <si>
    <t>Санитарное содержание прилегающей территории, вывоз КГМ</t>
  </si>
  <si>
    <t>Задолженность населения на 31.12.2015 г.</t>
  </si>
  <si>
    <t>Справочно: финансовый результат с учетом задолженности</t>
  </si>
  <si>
    <t>осмотр систем водоснабжения, водоотведения на предмет утечки</t>
  </si>
  <si>
    <t>Снятие показаний приборов учета э/э</t>
  </si>
  <si>
    <t>очистка канализации</t>
  </si>
  <si>
    <t>Сальдо на 31.12.2015 г.</t>
  </si>
  <si>
    <t>Персонифицированный учет МКД  за  2014 г.</t>
  </si>
  <si>
    <t>Остаток на 01.01.2014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</si>
  <si>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</si>
  <si>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</si>
  <si>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</si>
  <si>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</si>
  <si>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</si>
  <si>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осмотр эл/сетей14</t>
  </si>
  <si>
    <t>установка патрона подвесного14</t>
  </si>
  <si>
    <t>переборка кровли, очистка водосточной системы14</t>
  </si>
  <si>
    <t>Электромонтажные работы</t>
  </si>
  <si>
    <t>Остаток на 01.01.2015 г.</t>
  </si>
  <si>
    <t>Персонифицированный учет МКД  за  2016 г.</t>
  </si>
  <si>
    <t>Остаток на 01.01.2016 г.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</si>
  <si>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</si>
  <si>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</si>
  <si>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</si>
  <si>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</si>
  <si>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</si>
  <si>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Засор канализации</t>
  </si>
  <si>
    <t>Осмотр электрических сетей</t>
  </si>
  <si>
    <t>Нет света в квартирах</t>
  </si>
  <si>
    <t>Прочистка дымохода из кирпича вертикального</t>
  </si>
  <si>
    <t>Установка счетчиков (водомеров)</t>
  </si>
  <si>
    <t>Демонтаж. Блок управления шкафного исполнения</t>
  </si>
  <si>
    <t>Пломбировка счетчика</t>
  </si>
  <si>
    <t>Обледование дымовых и вент. каналов</t>
  </si>
  <si>
    <t>Аварийные работы</t>
  </si>
  <si>
    <t>Обследование и прочистка дымохода</t>
  </si>
  <si>
    <t>Персонифицированный учет МКД  за  2017 г.</t>
  </si>
  <si>
    <t>Остаток на 01.01.2017 г.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</si>
  <si>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</si>
  <si>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</si>
  <si>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</si>
  <si>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</si>
  <si>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</si>
  <si>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кгм</t>
  </si>
  <si>
    <t>Хол.вода на соид</t>
  </si>
  <si>
    <t>Водоотведение на соид</t>
  </si>
  <si>
    <t>Электроэнергия на соид</t>
  </si>
  <si>
    <t>покос не входит</t>
  </si>
  <si>
    <t>Снятие показаний с приборов учета электроэнергии</t>
  </si>
  <si>
    <t>Валка деревьев</t>
  </si>
  <si>
    <t>Автогидроподъемник</t>
  </si>
  <si>
    <t>Обследование чердачных, подвальных и лест. клеток  на предмет утечки трубопроводов.</t>
  </si>
  <si>
    <t>Обследование чердачных, подвальных и лест. клеток  на предмет утечки трубопроводов. Очистка канализационной сети</t>
  </si>
  <si>
    <t>Аварийные работы. Засор канализации</t>
  </si>
  <si>
    <t>Промывка труб канализационной системы</t>
  </si>
  <si>
    <t>ежемесячно с 01.01.2017 по 31.07.2017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</si>
</sst>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8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1" fillId="33" borderId="0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4" fontId="2" fillId="35" borderId="13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44" fillId="33" borderId="0" xfId="0" applyNumberFormat="1" applyFont="1" applyFill="1" applyAlignment="1">
      <alignment/>
    </xf>
    <xf numFmtId="0" fontId="43" fillId="33" borderId="13" xfId="0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>
      <alignment horizontal="center" vertical="center"/>
    </xf>
    <xf numFmtId="0" fontId="45" fillId="37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8" borderId="13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6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/>
    </xf>
    <xf numFmtId="0" fontId="45" fillId="40" borderId="13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14" fontId="2" fillId="35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5" fillId="33" borderId="18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33" borderId="20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horizontal="left" vertical="center"/>
    </xf>
    <xf numFmtId="0" fontId="45" fillId="33" borderId="20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9" xfId="0" applyFont="1" applyFill="1" applyBorder="1" applyAlignment="1">
      <alignment horizontal="left" vertical="center" wrapText="1"/>
    </xf>
    <xf numFmtId="0" fontId="2" fillId="36" borderId="2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48">
      <selection activeCell="F38" sqref="F3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81</v>
      </c>
      <c r="B1" s="85"/>
      <c r="C1" s="85"/>
      <c r="D1" s="85"/>
      <c r="E1" s="85"/>
      <c r="F1" s="85"/>
      <c r="G1" s="45"/>
    </row>
    <row r="2" spans="1:8" ht="15.75">
      <c r="A2" s="85" t="s">
        <v>42</v>
      </c>
      <c r="B2" s="85"/>
      <c r="C2" s="85"/>
      <c r="D2" s="85"/>
      <c r="E2" s="85"/>
      <c r="F2" s="85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425.7</v>
      </c>
      <c r="E5" s="10" t="s">
        <v>12</v>
      </c>
      <c r="F5" s="10"/>
    </row>
    <row r="6" ht="9" customHeight="1" collapsed="1">
      <c r="I6" s="30"/>
    </row>
    <row r="7" spans="1:6" ht="15.75">
      <c r="A7" s="7" t="s">
        <v>82</v>
      </c>
      <c r="C7" s="7"/>
      <c r="D7" s="50">
        <f>'2016'!F33</f>
        <v>-47043.172000000006</v>
      </c>
      <c r="E7" s="10" t="s">
        <v>14</v>
      </c>
      <c r="F7" s="7"/>
    </row>
    <row r="8" spans="1:6" ht="15.75">
      <c r="A8" s="7" t="s">
        <v>83</v>
      </c>
      <c r="C8" s="10"/>
      <c r="D8" s="11">
        <f>C19</f>
        <v>-11228.830000000007</v>
      </c>
      <c r="E8" s="10" t="s">
        <v>14</v>
      </c>
      <c r="F8" s="10"/>
    </row>
    <row r="9" spans="2:6" ht="15.75">
      <c r="B9" s="10"/>
      <c r="C9" s="10"/>
      <c r="D9" s="10"/>
      <c r="E9" s="10"/>
      <c r="F9" s="12" t="s">
        <v>15</v>
      </c>
    </row>
    <row r="10" spans="1:6" s="9" customFormat="1" ht="28.5" customHeight="1">
      <c r="A10" s="4" t="s">
        <v>16</v>
      </c>
      <c r="B10" s="13" t="s">
        <v>17</v>
      </c>
      <c r="C10" s="14" t="s">
        <v>84</v>
      </c>
      <c r="D10" s="14" t="s">
        <v>0</v>
      </c>
      <c r="E10" s="14" t="s">
        <v>19</v>
      </c>
      <c r="F10" s="14" t="s">
        <v>85</v>
      </c>
    </row>
    <row r="11" spans="1:9" s="17" customFormat="1" ht="30" customHeight="1">
      <c r="A11" s="4">
        <v>1</v>
      </c>
      <c r="B11" s="15" t="s">
        <v>1</v>
      </c>
      <c r="C11" s="37">
        <v>-9281.070000000007</v>
      </c>
      <c r="D11" s="35">
        <f>47462.38+353.06+3.08</f>
        <v>47818.52</v>
      </c>
      <c r="E11" s="35">
        <v>41713.21</v>
      </c>
      <c r="F11" s="35">
        <f aca="true" t="shared" si="0" ref="F11:F18">C11-D11+E11</f>
        <v>-15386.380000000005</v>
      </c>
      <c r="G11" s="5" t="s">
        <v>33</v>
      </c>
      <c r="H11" s="5">
        <v>9.36</v>
      </c>
      <c r="I11" s="30">
        <f>H11*12*H23</f>
        <v>47814.623999999996</v>
      </c>
    </row>
    <row r="12" spans="1:9" s="17" customFormat="1" ht="15.75">
      <c r="A12" s="4">
        <v>2</v>
      </c>
      <c r="B12" s="15" t="s">
        <v>2</v>
      </c>
      <c r="C12" s="37">
        <v>-1031.2700000000004</v>
      </c>
      <c r="D12" s="35">
        <f>5273.5+39.22-933.25</f>
        <v>4379.47</v>
      </c>
      <c r="E12" s="35">
        <v>4636.08</v>
      </c>
      <c r="F12" s="35">
        <f t="shared" si="0"/>
        <v>-774.6600000000008</v>
      </c>
      <c r="G12" s="10" t="s">
        <v>34</v>
      </c>
      <c r="H12" s="5">
        <v>3.2</v>
      </c>
      <c r="I12" s="29">
        <f>H12*12*H23</f>
        <v>16346.880000000003</v>
      </c>
    </row>
    <row r="13" spans="1:9" s="17" customFormat="1" ht="29.25" customHeight="1">
      <c r="A13" s="4">
        <v>3</v>
      </c>
      <c r="B13" s="15" t="s">
        <v>35</v>
      </c>
      <c r="C13" s="37">
        <v>-501.39999999999964</v>
      </c>
      <c r="D13" s="35">
        <f>2586.04+19.24</f>
        <v>2605.2799999999997</v>
      </c>
      <c r="E13" s="35">
        <v>2273.48</v>
      </c>
      <c r="F13" s="35">
        <f t="shared" si="0"/>
        <v>-833.1999999999994</v>
      </c>
      <c r="G13" s="10" t="s">
        <v>39</v>
      </c>
      <c r="H13" s="5">
        <v>1.67</v>
      </c>
      <c r="I13" s="29">
        <f>H13*12*H23</f>
        <v>8531.028</v>
      </c>
    </row>
    <row r="14" spans="1:9" s="17" customFormat="1" ht="30" customHeight="1">
      <c r="A14" s="4">
        <v>4</v>
      </c>
      <c r="B14" s="15" t="s">
        <v>36</v>
      </c>
      <c r="C14" s="37">
        <v>-257.72</v>
      </c>
      <c r="D14" s="35">
        <f>1893.13+9.82</f>
        <v>1902.95</v>
      </c>
      <c r="E14" s="35">
        <v>1465.63</v>
      </c>
      <c r="F14" s="35">
        <f t="shared" si="0"/>
        <v>-695.04</v>
      </c>
      <c r="G14" s="16" t="s">
        <v>88</v>
      </c>
      <c r="H14" s="16">
        <v>0.67</v>
      </c>
      <c r="I14" s="17">
        <f>H14*12*H23</f>
        <v>3422.628</v>
      </c>
    </row>
    <row r="15" spans="1:8" s="17" customFormat="1" ht="30" customHeight="1">
      <c r="A15" s="4">
        <v>5</v>
      </c>
      <c r="B15" s="15" t="s">
        <v>37</v>
      </c>
      <c r="C15" s="37">
        <v>-157.37000000000012</v>
      </c>
      <c r="D15" s="35">
        <f>121.28+49.64</f>
        <v>170.92000000000002</v>
      </c>
      <c r="E15" s="35">
        <v>142.35</v>
      </c>
      <c r="F15" s="35">
        <f t="shared" si="0"/>
        <v>-185.94000000000014</v>
      </c>
      <c r="G15" s="16"/>
      <c r="H15" s="16"/>
    </row>
    <row r="16" spans="1:8" s="17" customFormat="1" ht="30" customHeight="1">
      <c r="A16" s="4">
        <v>6</v>
      </c>
      <c r="B16" s="15" t="s">
        <v>89</v>
      </c>
      <c r="C16" s="56">
        <v>0</v>
      </c>
      <c r="D16" s="36">
        <f>250.84-45.22+116.91</f>
        <v>322.53</v>
      </c>
      <c r="E16" s="36">
        <v>286.77</v>
      </c>
      <c r="F16" s="35">
        <f t="shared" si="0"/>
        <v>-35.75999999999999</v>
      </c>
      <c r="G16" s="16"/>
      <c r="H16" s="57" t="s">
        <v>92</v>
      </c>
    </row>
    <row r="17" spans="1:8" s="17" customFormat="1" ht="30" customHeight="1">
      <c r="A17" s="4">
        <v>7</v>
      </c>
      <c r="B17" s="15" t="s">
        <v>90</v>
      </c>
      <c r="C17" s="56">
        <v>0</v>
      </c>
      <c r="D17" s="36">
        <f>173.48-31.08+2.17</f>
        <v>144.56999999999996</v>
      </c>
      <c r="E17" s="36">
        <v>149.99</v>
      </c>
      <c r="F17" s="35">
        <f t="shared" si="0"/>
        <v>5.420000000000044</v>
      </c>
      <c r="G17" s="16"/>
      <c r="H17" s="16"/>
    </row>
    <row r="18" spans="1:8" s="17" customFormat="1" ht="30" customHeight="1">
      <c r="A18" s="4">
        <v>8</v>
      </c>
      <c r="B18" s="15" t="s">
        <v>91</v>
      </c>
      <c r="C18" s="56">
        <v>0</v>
      </c>
      <c r="D18" s="36">
        <f>4863.87-938.81+2683.63-52.72</f>
        <v>6555.97</v>
      </c>
      <c r="E18" s="36">
        <v>5406.86</v>
      </c>
      <c r="F18" s="35">
        <f t="shared" si="0"/>
        <v>-1149.1100000000006</v>
      </c>
      <c r="G18" s="16"/>
      <c r="H18" s="16"/>
    </row>
    <row r="19" spans="1:6" ht="19.5" customHeight="1">
      <c r="A19" s="4"/>
      <c r="B19" s="15" t="s">
        <v>3</v>
      </c>
      <c r="C19" s="36">
        <f>SUM(C11:C18)</f>
        <v>-11228.830000000007</v>
      </c>
      <c r="D19" s="36">
        <f>SUM(D11:D18)</f>
        <v>63900.20999999999</v>
      </c>
      <c r="E19" s="36">
        <f>SUM(E11:E18)</f>
        <v>56074.369999999995</v>
      </c>
      <c r="F19" s="36">
        <f>SUM(F11:F18)</f>
        <v>-19054.670000000006</v>
      </c>
    </row>
    <row r="20" ht="11.25" customHeight="1"/>
    <row r="21" spans="1:6" ht="15.75">
      <c r="A21" s="85" t="s">
        <v>20</v>
      </c>
      <c r="B21" s="85"/>
      <c r="C21" s="85"/>
      <c r="D21" s="85"/>
      <c r="E21" s="85"/>
      <c r="F21" s="85"/>
    </row>
    <row r="22" spans="1:8" ht="15.75">
      <c r="A22" s="45"/>
      <c r="B22" s="45"/>
      <c r="C22" s="45"/>
      <c r="D22" s="45"/>
      <c r="E22" s="45"/>
      <c r="F22" s="45"/>
      <c r="H22" s="5" t="s">
        <v>21</v>
      </c>
    </row>
    <row r="23" spans="1:8" ht="33" customHeight="1">
      <c r="A23" s="14" t="s">
        <v>32</v>
      </c>
      <c r="B23" s="86" t="s">
        <v>4</v>
      </c>
      <c r="C23" s="86"/>
      <c r="D23" s="86"/>
      <c r="E23" s="86"/>
      <c r="F23" s="18" t="s">
        <v>10</v>
      </c>
      <c r="G23" s="19"/>
      <c r="H23" s="5">
        <f>D5</f>
        <v>425.7</v>
      </c>
    </row>
    <row r="24" spans="1:10" ht="18" customHeight="1">
      <c r="A24" s="20">
        <v>1</v>
      </c>
      <c r="B24" s="87" t="s">
        <v>5</v>
      </c>
      <c r="C24" s="87"/>
      <c r="D24" s="87"/>
      <c r="E24" s="88"/>
      <c r="F24" s="55">
        <f>I12</f>
        <v>16346.880000000003</v>
      </c>
      <c r="G24" s="10"/>
      <c r="H24" s="5" t="s">
        <v>22</v>
      </c>
      <c r="I24" s="13" t="s">
        <v>23</v>
      </c>
      <c r="J24" s="13" t="s">
        <v>24</v>
      </c>
    </row>
    <row r="25" spans="1:10" ht="18" customHeight="1">
      <c r="A25" s="22">
        <v>2</v>
      </c>
      <c r="B25" s="89" t="s">
        <v>36</v>
      </c>
      <c r="C25" s="89"/>
      <c r="D25" s="89"/>
      <c r="E25" s="90"/>
      <c r="F25" s="55">
        <f>D14</f>
        <v>1902.95</v>
      </c>
      <c r="G25" s="10"/>
      <c r="I25" s="13">
        <f>1.4825*H23</f>
        <v>631.10025</v>
      </c>
      <c r="J25" s="13"/>
    </row>
    <row r="26" spans="1:10" ht="29.25" customHeight="1">
      <c r="A26" s="22">
        <v>3</v>
      </c>
      <c r="B26" s="89" t="s">
        <v>45</v>
      </c>
      <c r="C26" s="89"/>
      <c r="D26" s="89"/>
      <c r="E26" s="90"/>
      <c r="F26" s="55">
        <f>I13+I14</f>
        <v>11953.656</v>
      </c>
      <c r="G26" s="10"/>
      <c r="I26" s="13">
        <f>I25*12</f>
        <v>7573.2029999999995</v>
      </c>
      <c r="J26" s="13"/>
    </row>
    <row r="27" spans="1:7" ht="18" customHeight="1">
      <c r="A27" s="22">
        <v>4</v>
      </c>
      <c r="B27" s="89" t="s">
        <v>6</v>
      </c>
      <c r="C27" s="89"/>
      <c r="D27" s="89"/>
      <c r="E27" s="90"/>
      <c r="F27" s="55">
        <f>F28+F29+F30+F31</f>
        <v>26050</v>
      </c>
      <c r="G27" s="10"/>
    </row>
    <row r="28" spans="1:7" ht="16.5" customHeight="1">
      <c r="A28" s="22" t="s">
        <v>7</v>
      </c>
      <c r="B28" s="89" t="s">
        <v>25</v>
      </c>
      <c r="C28" s="89"/>
      <c r="D28" s="89"/>
      <c r="E28" s="89"/>
      <c r="F28" s="54">
        <f>F50+F51+F54</f>
        <v>7295</v>
      </c>
      <c r="G28" s="10"/>
    </row>
    <row r="29" spans="1:7" ht="16.5" customHeight="1">
      <c r="A29" s="22" t="s">
        <v>7</v>
      </c>
      <c r="B29" s="89" t="s">
        <v>62</v>
      </c>
      <c r="C29" s="89"/>
      <c r="D29" s="89"/>
      <c r="E29" s="89"/>
      <c r="F29" s="3">
        <f>F45+F46+F47</f>
        <v>1530</v>
      </c>
      <c r="G29" s="10"/>
    </row>
    <row r="30" spans="1:7" ht="16.5" customHeight="1">
      <c r="A30" s="22" t="s">
        <v>7</v>
      </c>
      <c r="B30" s="89" t="s">
        <v>26</v>
      </c>
      <c r="C30" s="89"/>
      <c r="D30" s="89"/>
      <c r="E30" s="89"/>
      <c r="F30" s="3">
        <f>F48+F49</f>
        <v>14265</v>
      </c>
      <c r="G30" s="10"/>
    </row>
    <row r="31" spans="1:7" ht="16.5" customHeight="1">
      <c r="A31" s="22" t="s">
        <v>7</v>
      </c>
      <c r="B31" s="91" t="s">
        <v>79</v>
      </c>
      <c r="C31" s="92"/>
      <c r="D31" s="92"/>
      <c r="E31" s="93"/>
      <c r="F31" s="3">
        <f>F52+F53</f>
        <v>2960</v>
      </c>
      <c r="G31" s="10"/>
    </row>
    <row r="32" spans="1:7" ht="17.25" customHeight="1">
      <c r="A32" s="22">
        <v>5</v>
      </c>
      <c r="B32" s="94" t="s">
        <v>37</v>
      </c>
      <c r="C32" s="94"/>
      <c r="D32" s="94"/>
      <c r="E32" s="94"/>
      <c r="F32" s="3">
        <f>D15</f>
        <v>170.92000000000002</v>
      </c>
      <c r="G32" s="10"/>
    </row>
    <row r="33" spans="1:7" ht="17.25" customHeight="1">
      <c r="A33" s="22">
        <v>6</v>
      </c>
      <c r="B33" s="94" t="s">
        <v>38</v>
      </c>
      <c r="C33" s="94"/>
      <c r="D33" s="94"/>
      <c r="E33" s="94"/>
      <c r="F33" s="3">
        <f>D12+D13</f>
        <v>6984.75</v>
      </c>
      <c r="G33" s="10"/>
    </row>
    <row r="34" spans="1:7" ht="17.25" customHeight="1">
      <c r="A34" s="22">
        <v>7</v>
      </c>
      <c r="B34" s="94" t="s">
        <v>89</v>
      </c>
      <c r="C34" s="94"/>
      <c r="D34" s="94"/>
      <c r="E34" s="94"/>
      <c r="F34" s="3">
        <f>D16</f>
        <v>322.53</v>
      </c>
      <c r="G34" s="10"/>
    </row>
    <row r="35" spans="1:7" ht="17.25" customHeight="1">
      <c r="A35" s="22">
        <v>8</v>
      </c>
      <c r="B35" s="94" t="s">
        <v>90</v>
      </c>
      <c r="C35" s="94"/>
      <c r="D35" s="94"/>
      <c r="E35" s="94"/>
      <c r="F35" s="3">
        <f>D17</f>
        <v>144.56999999999996</v>
      </c>
      <c r="G35" s="10"/>
    </row>
    <row r="36" spans="1:7" ht="17.25" customHeight="1">
      <c r="A36" s="22">
        <v>9</v>
      </c>
      <c r="B36" s="94" t="s">
        <v>91</v>
      </c>
      <c r="C36" s="94"/>
      <c r="D36" s="94"/>
      <c r="E36" s="94"/>
      <c r="F36" s="3">
        <f>D18</f>
        <v>6555.97</v>
      </c>
      <c r="G36" s="10"/>
    </row>
    <row r="37" spans="1:7" s="25" customFormat="1" ht="21" customHeight="1">
      <c r="A37" s="23"/>
      <c r="B37" s="95" t="s">
        <v>8</v>
      </c>
      <c r="C37" s="95"/>
      <c r="D37" s="95"/>
      <c r="E37" s="95"/>
      <c r="F37" s="24">
        <f>F24+F25+F26+F27+F33+F32+F34+F35+F36</f>
        <v>70432.226</v>
      </c>
      <c r="G37" s="7"/>
    </row>
    <row r="39" spans="1:6" ht="18" customHeight="1">
      <c r="A39" s="38" t="s">
        <v>86</v>
      </c>
      <c r="B39" s="38"/>
      <c r="C39" s="38"/>
      <c r="D39" s="38"/>
      <c r="E39" s="38"/>
      <c r="F39" s="3">
        <f>D7+D19-F37</f>
        <v>-53575.18800000001</v>
      </c>
    </row>
    <row r="40" spans="1:6" ht="20.25" customHeight="1">
      <c r="A40" s="38" t="s">
        <v>87</v>
      </c>
      <c r="B40" s="38"/>
      <c r="C40" s="38"/>
      <c r="D40" s="38"/>
      <c r="E40" s="38"/>
      <c r="F40" s="3">
        <f>F19</f>
        <v>-19054.670000000006</v>
      </c>
    </row>
    <row r="41" spans="1:6" ht="18" customHeight="1">
      <c r="A41" s="39" t="s">
        <v>47</v>
      </c>
      <c r="B41" s="39"/>
      <c r="C41" s="39"/>
      <c r="D41" s="39"/>
      <c r="E41" s="39"/>
      <c r="F41" s="3">
        <f>F39+F40</f>
        <v>-72629.85800000001</v>
      </c>
    </row>
    <row r="42" ht="11.25" customHeight="1"/>
    <row r="44" spans="1:6" ht="15.75">
      <c r="A44" s="26" t="s">
        <v>16</v>
      </c>
      <c r="B44" s="26" t="s">
        <v>9</v>
      </c>
      <c r="C44" s="96" t="s">
        <v>27</v>
      </c>
      <c r="D44" s="97"/>
      <c r="E44" s="98"/>
      <c r="F44" s="58" t="s">
        <v>28</v>
      </c>
    </row>
    <row r="45" spans="1:6" ht="45" customHeight="1">
      <c r="A45" s="58"/>
      <c r="B45" s="76" t="s">
        <v>100</v>
      </c>
      <c r="C45" s="78" t="s">
        <v>43</v>
      </c>
      <c r="D45" s="79"/>
      <c r="E45" s="80"/>
      <c r="F45" s="60">
        <f>170*7</f>
        <v>1190</v>
      </c>
    </row>
    <row r="46" spans="1:6" s="32" customFormat="1" ht="32.25" customHeight="1">
      <c r="A46" s="58"/>
      <c r="B46" s="59">
        <v>43098</v>
      </c>
      <c r="C46" s="78" t="s">
        <v>93</v>
      </c>
      <c r="D46" s="79"/>
      <c r="E46" s="80"/>
      <c r="F46" s="60">
        <v>170</v>
      </c>
    </row>
    <row r="47" spans="1:6" s="32" customFormat="1" ht="36.75" customHeight="1">
      <c r="A47" s="58"/>
      <c r="B47" s="59">
        <v>43098</v>
      </c>
      <c r="C47" s="78" t="s">
        <v>93</v>
      </c>
      <c r="D47" s="79"/>
      <c r="E47" s="80"/>
      <c r="F47" s="60">
        <v>170</v>
      </c>
    </row>
    <row r="48" spans="1:6" s="43" customFormat="1" ht="17.25" customHeight="1">
      <c r="A48" s="61"/>
      <c r="B48" s="59">
        <v>42760</v>
      </c>
      <c r="C48" s="78" t="s">
        <v>94</v>
      </c>
      <c r="D48" s="79"/>
      <c r="E48" s="80"/>
      <c r="F48" s="62">
        <v>9534</v>
      </c>
    </row>
    <row r="49" spans="1:6" s="43" customFormat="1" ht="17.25" customHeight="1">
      <c r="A49" s="61"/>
      <c r="B49" s="59">
        <v>42970</v>
      </c>
      <c r="C49" s="78" t="s">
        <v>95</v>
      </c>
      <c r="D49" s="79"/>
      <c r="E49" s="80"/>
      <c r="F49" s="62">
        <v>4731</v>
      </c>
    </row>
    <row r="50" spans="1:6" s="43" customFormat="1" ht="45" customHeight="1">
      <c r="A50" s="61"/>
      <c r="B50" s="59">
        <v>42968</v>
      </c>
      <c r="C50" s="78" t="s">
        <v>96</v>
      </c>
      <c r="D50" s="79"/>
      <c r="E50" s="80"/>
      <c r="F50" s="63">
        <v>377</v>
      </c>
    </row>
    <row r="51" spans="1:6" s="43" customFormat="1" ht="64.5" customHeight="1">
      <c r="A51" s="61"/>
      <c r="B51" s="59">
        <v>43082</v>
      </c>
      <c r="C51" s="78" t="s">
        <v>97</v>
      </c>
      <c r="D51" s="79"/>
      <c r="E51" s="80"/>
      <c r="F51" s="63">
        <v>4418</v>
      </c>
    </row>
    <row r="52" spans="1:6" s="43" customFormat="1" ht="33" customHeight="1">
      <c r="A52" s="61"/>
      <c r="B52" s="59">
        <v>43063</v>
      </c>
      <c r="C52" s="99" t="s">
        <v>98</v>
      </c>
      <c r="D52" s="100"/>
      <c r="E52" s="101"/>
      <c r="F52" s="73">
        <v>1480</v>
      </c>
    </row>
    <row r="53" spans="1:6" s="43" customFormat="1" ht="20.25" customHeight="1">
      <c r="A53" s="61"/>
      <c r="B53" s="59">
        <v>43081</v>
      </c>
      <c r="C53" s="99" t="s">
        <v>98</v>
      </c>
      <c r="D53" s="100"/>
      <c r="E53" s="101"/>
      <c r="F53" s="73">
        <v>1480</v>
      </c>
    </row>
    <row r="54" spans="1:6" s="43" customFormat="1" ht="33" customHeight="1">
      <c r="A54" s="61"/>
      <c r="B54" s="59">
        <v>43068</v>
      </c>
      <c r="C54" s="99" t="s">
        <v>99</v>
      </c>
      <c r="D54" s="100"/>
      <c r="E54" s="101"/>
      <c r="F54" s="63">
        <v>2500</v>
      </c>
    </row>
    <row r="55" spans="1:6" s="43" customFormat="1" ht="15" customHeight="1">
      <c r="A55" s="61"/>
      <c r="B55" s="61"/>
      <c r="C55" s="64"/>
      <c r="D55" s="65"/>
      <c r="E55" s="66"/>
      <c r="F55" s="61"/>
    </row>
    <row r="56" spans="1:6" s="25" customFormat="1" ht="15.75">
      <c r="A56" s="61"/>
      <c r="B56" s="61"/>
      <c r="C56" s="64"/>
      <c r="D56" s="65"/>
      <c r="E56" s="66"/>
      <c r="F56" s="61"/>
    </row>
    <row r="57" spans="1:6" ht="15.75">
      <c r="A57" s="67"/>
      <c r="B57" s="68"/>
      <c r="C57" s="81"/>
      <c r="D57" s="82"/>
      <c r="E57" s="83"/>
      <c r="F57" s="69"/>
    </row>
    <row r="58" spans="1:6" ht="15.75">
      <c r="A58" s="84" t="s">
        <v>29</v>
      </c>
      <c r="B58" s="84"/>
      <c r="C58" s="84"/>
      <c r="D58" s="84"/>
      <c r="E58" s="84"/>
      <c r="F58" s="70">
        <f>SUM(F45:F57)</f>
        <v>26050</v>
      </c>
    </row>
    <row r="59" spans="1:6" ht="15.75">
      <c r="A59" s="71"/>
      <c r="B59" s="47"/>
      <c r="C59" s="72"/>
      <c r="D59" s="77"/>
      <c r="E59" s="77"/>
      <c r="F59" s="77"/>
    </row>
    <row r="60" spans="1:6" ht="15.75">
      <c r="A60" s="71"/>
      <c r="B60" s="47"/>
      <c r="C60" s="72"/>
      <c r="D60" s="77"/>
      <c r="E60" s="77"/>
      <c r="F60" s="77"/>
    </row>
    <row r="61" spans="1:6" ht="15.75">
      <c r="A61" s="74"/>
      <c r="B61" s="47"/>
      <c r="C61" s="72"/>
      <c r="D61" s="77"/>
      <c r="E61" s="77"/>
      <c r="F61" s="77"/>
    </row>
    <row r="62" spans="1:6" ht="15.75">
      <c r="A62" s="71"/>
      <c r="B62" s="75"/>
      <c r="C62" s="72"/>
      <c r="D62" s="77"/>
      <c r="E62" s="77"/>
      <c r="F62" s="77"/>
    </row>
  </sheetData>
  <sheetProtection/>
  <mergeCells count="35">
    <mergeCell ref="C50:E50"/>
    <mergeCell ref="C51:E51"/>
    <mergeCell ref="C52:E52"/>
    <mergeCell ref="C53:E53"/>
    <mergeCell ref="B32:E32"/>
    <mergeCell ref="B33:E33"/>
    <mergeCell ref="B37:E37"/>
    <mergeCell ref="C44:E44"/>
    <mergeCell ref="C46:E46"/>
    <mergeCell ref="C47:E47"/>
    <mergeCell ref="B34:E34"/>
    <mergeCell ref="B35:E35"/>
    <mergeCell ref="B36:E36"/>
    <mergeCell ref="B26:E26"/>
    <mergeCell ref="B27:E27"/>
    <mergeCell ref="B28:E28"/>
    <mergeCell ref="B29:E29"/>
    <mergeCell ref="B30:E30"/>
    <mergeCell ref="B31:E31"/>
    <mergeCell ref="A1:F1"/>
    <mergeCell ref="A2:F2"/>
    <mergeCell ref="A21:F21"/>
    <mergeCell ref="B23:E23"/>
    <mergeCell ref="B24:E24"/>
    <mergeCell ref="B25:E25"/>
    <mergeCell ref="D61:F61"/>
    <mergeCell ref="D62:F62"/>
    <mergeCell ref="C45:E45"/>
    <mergeCell ref="C57:E57"/>
    <mergeCell ref="A58:E58"/>
    <mergeCell ref="D59:F59"/>
    <mergeCell ref="D60:F60"/>
    <mergeCell ref="C54:E54"/>
    <mergeCell ref="C48:E48"/>
    <mergeCell ref="C49:E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B39" sqref="B39:F39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64</v>
      </c>
      <c r="B1" s="85"/>
      <c r="C1" s="85"/>
      <c r="D1" s="85"/>
      <c r="E1" s="85"/>
      <c r="F1" s="85"/>
      <c r="G1" s="44"/>
    </row>
    <row r="2" spans="1:8" ht="15.75">
      <c r="A2" s="85" t="s">
        <v>42</v>
      </c>
      <c r="B2" s="85"/>
      <c r="C2" s="85"/>
      <c r="D2" s="85"/>
      <c r="E2" s="85"/>
      <c r="F2" s="85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425.7</v>
      </c>
      <c r="E5" s="10" t="s">
        <v>12</v>
      </c>
      <c r="F5" s="10"/>
    </row>
    <row r="6" ht="9" customHeight="1" collapsed="1">
      <c r="I6" s="30"/>
    </row>
    <row r="7" spans="1:6" ht="15.75">
      <c r="A7" s="7" t="s">
        <v>65</v>
      </c>
      <c r="C7" s="7"/>
      <c r="D7" s="50">
        <f>'2015'!F32</f>
        <v>-48594.356</v>
      </c>
      <c r="E7" s="10" t="s">
        <v>14</v>
      </c>
      <c r="F7" s="7"/>
    </row>
    <row r="8" spans="1:6" ht="15.75">
      <c r="A8" s="7" t="s">
        <v>66</v>
      </c>
      <c r="C8" s="10"/>
      <c r="D8" s="11">
        <f>C16</f>
        <v>-15312.790000000008</v>
      </c>
      <c r="E8" s="10" t="s">
        <v>14</v>
      </c>
      <c r="F8" s="10"/>
    </row>
    <row r="9" spans="2:6" ht="15.75">
      <c r="B9" s="10"/>
      <c r="C9" s="10"/>
      <c r="D9" s="10"/>
      <c r="E9" s="10"/>
      <c r="F9" s="12" t="s">
        <v>15</v>
      </c>
    </row>
    <row r="10" spans="1:6" s="9" customFormat="1" ht="28.5" customHeight="1">
      <c r="A10" s="4" t="s">
        <v>16</v>
      </c>
      <c r="B10" s="13" t="s">
        <v>17</v>
      </c>
      <c r="C10" s="14" t="s">
        <v>67</v>
      </c>
      <c r="D10" s="14" t="s">
        <v>0</v>
      </c>
      <c r="E10" s="14" t="s">
        <v>19</v>
      </c>
      <c r="F10" s="14" t="s">
        <v>68</v>
      </c>
    </row>
    <row r="11" spans="1:9" s="17" customFormat="1" ht="30" customHeight="1">
      <c r="A11" s="4">
        <v>1</v>
      </c>
      <c r="B11" s="15" t="s">
        <v>1</v>
      </c>
      <c r="C11" s="37">
        <v>-13193.220000000008</v>
      </c>
      <c r="D11" s="35">
        <v>47814.72</v>
      </c>
      <c r="E11" s="35">
        <v>51726.87</v>
      </c>
      <c r="F11" s="35">
        <f>C11-D11+E11</f>
        <v>-9281.070000000007</v>
      </c>
      <c r="G11" s="5" t="s">
        <v>33</v>
      </c>
      <c r="H11" s="5">
        <v>9.36</v>
      </c>
      <c r="I11" s="30">
        <f>H11*12*H20</f>
        <v>47814.623999999996</v>
      </c>
    </row>
    <row r="12" spans="1:9" s="17" customFormat="1" ht="15.75">
      <c r="A12" s="4">
        <v>2</v>
      </c>
      <c r="B12" s="15" t="s">
        <v>2</v>
      </c>
      <c r="C12" s="37">
        <v>-1215.1500000000005</v>
      </c>
      <c r="D12" s="35">
        <v>5312.64</v>
      </c>
      <c r="E12" s="35">
        <v>5496.52</v>
      </c>
      <c r="F12" s="35">
        <f>C12-D12+E12</f>
        <v>-1031.2700000000004</v>
      </c>
      <c r="G12" s="10" t="s">
        <v>34</v>
      </c>
      <c r="H12" s="5">
        <v>3.2</v>
      </c>
      <c r="I12" s="29">
        <f>H12*12*H20</f>
        <v>16346.880000000003</v>
      </c>
    </row>
    <row r="13" spans="1:9" s="17" customFormat="1" ht="29.25" customHeight="1">
      <c r="A13" s="4">
        <v>3</v>
      </c>
      <c r="B13" s="15" t="s">
        <v>35</v>
      </c>
      <c r="C13" s="37">
        <v>-591.6299999999997</v>
      </c>
      <c r="D13" s="35">
        <v>2605.2</v>
      </c>
      <c r="E13" s="35">
        <v>2695.43</v>
      </c>
      <c r="F13" s="35">
        <f>C13-D13+E13</f>
        <v>-501.39999999999964</v>
      </c>
      <c r="G13" s="10" t="s">
        <v>39</v>
      </c>
      <c r="H13" s="5">
        <v>1.67</v>
      </c>
      <c r="I13" s="29">
        <f>H13*12*H20</f>
        <v>8531.028</v>
      </c>
    </row>
    <row r="14" spans="1:9" s="17" customFormat="1" ht="30" customHeight="1">
      <c r="A14" s="4">
        <v>4</v>
      </c>
      <c r="B14" s="15" t="s">
        <v>36</v>
      </c>
      <c r="C14" s="37">
        <v>-303.72</v>
      </c>
      <c r="D14" s="35">
        <v>1328.16</v>
      </c>
      <c r="E14" s="35">
        <v>1374.16</v>
      </c>
      <c r="F14" s="35">
        <f>C14-D14+E14</f>
        <v>-257.72</v>
      </c>
      <c r="G14" s="16" t="s">
        <v>88</v>
      </c>
      <c r="H14" s="16">
        <v>0.67</v>
      </c>
      <c r="I14" s="17">
        <f>H14*12*H20</f>
        <v>3422.628</v>
      </c>
    </row>
    <row r="15" spans="1:8" s="17" customFormat="1" ht="30" customHeight="1">
      <c r="A15" s="4">
        <v>5</v>
      </c>
      <c r="B15" s="15" t="s">
        <v>37</v>
      </c>
      <c r="C15" s="37">
        <v>-9.070000000000164</v>
      </c>
      <c r="D15" s="35">
        <v>1796.74</v>
      </c>
      <c r="E15" s="35">
        <v>1648.44</v>
      </c>
      <c r="F15" s="35">
        <f>C15-D15+E15</f>
        <v>-157.37000000000012</v>
      </c>
      <c r="G15" s="16"/>
      <c r="H15" s="16"/>
    </row>
    <row r="16" spans="1:6" ht="19.5" customHeight="1">
      <c r="A16" s="4"/>
      <c r="B16" s="15" t="s">
        <v>3</v>
      </c>
      <c r="C16" s="36">
        <f>SUM(C11:C15)</f>
        <v>-15312.790000000008</v>
      </c>
      <c r="D16" s="36">
        <f>SUM(D11:D15)</f>
        <v>58857.46</v>
      </c>
      <c r="E16" s="36">
        <f>SUM(E11:E15)</f>
        <v>62941.420000000006</v>
      </c>
      <c r="F16" s="36">
        <f>SUM(F11:F15)</f>
        <v>-11228.830000000007</v>
      </c>
    </row>
    <row r="17" ht="11.25" customHeight="1"/>
    <row r="18" spans="1:6" ht="15.75">
      <c r="A18" s="85" t="s">
        <v>20</v>
      </c>
      <c r="B18" s="85"/>
      <c r="C18" s="85"/>
      <c r="D18" s="85"/>
      <c r="E18" s="85"/>
      <c r="F18" s="85"/>
    </row>
    <row r="19" spans="1:8" ht="15.75">
      <c r="A19" s="44"/>
      <c r="B19" s="44"/>
      <c r="C19" s="44"/>
      <c r="D19" s="44"/>
      <c r="E19" s="44"/>
      <c r="F19" s="44"/>
      <c r="H19" s="5" t="s">
        <v>21</v>
      </c>
    </row>
    <row r="20" spans="1:8" ht="33" customHeight="1">
      <c r="A20" s="14" t="s">
        <v>32</v>
      </c>
      <c r="B20" s="86" t="s">
        <v>4</v>
      </c>
      <c r="C20" s="86"/>
      <c r="D20" s="86"/>
      <c r="E20" s="86"/>
      <c r="F20" s="18" t="s">
        <v>10</v>
      </c>
      <c r="G20" s="19"/>
      <c r="H20" s="5">
        <f>D5</f>
        <v>425.7</v>
      </c>
    </row>
    <row r="21" spans="1:10" ht="18" customHeight="1">
      <c r="A21" s="20">
        <v>1</v>
      </c>
      <c r="B21" s="87" t="s">
        <v>5</v>
      </c>
      <c r="C21" s="87"/>
      <c r="D21" s="87"/>
      <c r="E21" s="88"/>
      <c r="F21" s="55">
        <f>I12</f>
        <v>16346.880000000003</v>
      </c>
      <c r="G21" s="10"/>
      <c r="H21" s="5" t="s">
        <v>22</v>
      </c>
      <c r="I21" s="13" t="s">
        <v>23</v>
      </c>
      <c r="J21" s="13" t="s">
        <v>24</v>
      </c>
    </row>
    <row r="22" spans="1:10" ht="18" customHeight="1">
      <c r="A22" s="22">
        <v>2</v>
      </c>
      <c r="B22" s="89" t="s">
        <v>36</v>
      </c>
      <c r="C22" s="89"/>
      <c r="D22" s="89"/>
      <c r="E22" s="90"/>
      <c r="F22" s="55">
        <f>D14</f>
        <v>1328.16</v>
      </c>
      <c r="G22" s="10"/>
      <c r="I22" s="13">
        <f>1.4825*H20</f>
        <v>631.10025</v>
      </c>
      <c r="J22" s="13"/>
    </row>
    <row r="23" spans="1:10" ht="29.25" customHeight="1">
      <c r="A23" s="22">
        <v>3</v>
      </c>
      <c r="B23" s="89" t="s">
        <v>45</v>
      </c>
      <c r="C23" s="89"/>
      <c r="D23" s="89"/>
      <c r="E23" s="90"/>
      <c r="F23" s="55">
        <f>I13+I14</f>
        <v>11953.656</v>
      </c>
      <c r="G23" s="10"/>
      <c r="I23" s="13">
        <f>I22*12</f>
        <v>7573.2029999999995</v>
      </c>
      <c r="J23" s="13"/>
    </row>
    <row r="24" spans="1:7" ht="18" customHeight="1">
      <c r="A24" s="22">
        <v>4</v>
      </c>
      <c r="B24" s="89" t="s">
        <v>6</v>
      </c>
      <c r="C24" s="89"/>
      <c r="D24" s="89"/>
      <c r="E24" s="90"/>
      <c r="F24" s="55">
        <f>F25+F26+F27+F28</f>
        <v>17963</v>
      </c>
      <c r="G24" s="10"/>
    </row>
    <row r="25" spans="1:7" ht="16.5" customHeight="1">
      <c r="A25" s="22" t="s">
        <v>7</v>
      </c>
      <c r="B25" s="89" t="s">
        <v>25</v>
      </c>
      <c r="C25" s="89"/>
      <c r="D25" s="89"/>
      <c r="E25" s="89"/>
      <c r="F25" s="54">
        <f>F46+F48</f>
        <v>756</v>
      </c>
      <c r="G25" s="10"/>
    </row>
    <row r="26" spans="1:7" ht="16.5" customHeight="1">
      <c r="A26" s="22" t="s">
        <v>7</v>
      </c>
      <c r="B26" s="89" t="s">
        <v>62</v>
      </c>
      <c r="C26" s="89"/>
      <c r="D26" s="89"/>
      <c r="E26" s="89"/>
      <c r="F26" s="3">
        <f>F39+F41+F47</f>
        <v>5795</v>
      </c>
      <c r="G26" s="10"/>
    </row>
    <row r="27" spans="1:7" ht="16.5" customHeight="1">
      <c r="A27" s="22" t="s">
        <v>7</v>
      </c>
      <c r="B27" s="89" t="s">
        <v>80</v>
      </c>
      <c r="C27" s="89"/>
      <c r="D27" s="89"/>
      <c r="E27" s="89"/>
      <c r="F27" s="3">
        <f>F43+F44+F45</f>
        <v>9342</v>
      </c>
      <c r="G27" s="10"/>
    </row>
    <row r="28" spans="1:7" ht="16.5" customHeight="1">
      <c r="A28" s="22" t="s">
        <v>7</v>
      </c>
      <c r="B28" s="91" t="s">
        <v>79</v>
      </c>
      <c r="C28" s="92"/>
      <c r="D28" s="92"/>
      <c r="E28" s="93"/>
      <c r="F28" s="3">
        <f>F40+F42</f>
        <v>2070</v>
      </c>
      <c r="G28" s="10"/>
    </row>
    <row r="29" spans="1:7" ht="17.25" customHeight="1">
      <c r="A29" s="22">
        <v>5</v>
      </c>
      <c r="B29" s="94" t="s">
        <v>37</v>
      </c>
      <c r="C29" s="94"/>
      <c r="D29" s="94"/>
      <c r="E29" s="94"/>
      <c r="F29" s="3">
        <f>D15</f>
        <v>1796.74</v>
      </c>
      <c r="G29" s="10"/>
    </row>
    <row r="30" spans="1:7" ht="17.25" customHeight="1">
      <c r="A30" s="22">
        <v>6</v>
      </c>
      <c r="B30" s="94" t="s">
        <v>38</v>
      </c>
      <c r="C30" s="94"/>
      <c r="D30" s="94"/>
      <c r="E30" s="94"/>
      <c r="F30" s="3">
        <f>D12+D13</f>
        <v>7917.84</v>
      </c>
      <c r="G30" s="10"/>
    </row>
    <row r="31" spans="1:7" s="25" customFormat="1" ht="21" customHeight="1">
      <c r="A31" s="23"/>
      <c r="B31" s="95" t="s">
        <v>8</v>
      </c>
      <c r="C31" s="95"/>
      <c r="D31" s="95"/>
      <c r="E31" s="95"/>
      <c r="F31" s="24">
        <f>F21+F22+F23+F24+F30+F29</f>
        <v>57306.276000000005</v>
      </c>
      <c r="G31" s="7"/>
    </row>
    <row r="33" spans="1:6" ht="18" customHeight="1">
      <c r="A33" s="38" t="s">
        <v>69</v>
      </c>
      <c r="B33" s="38"/>
      <c r="C33" s="38"/>
      <c r="D33" s="38"/>
      <c r="E33" s="38"/>
      <c r="F33" s="3">
        <f>D7+D16-F31</f>
        <v>-47043.172000000006</v>
      </c>
    </row>
    <row r="34" spans="1:6" ht="20.25" customHeight="1">
      <c r="A34" s="38" t="s">
        <v>70</v>
      </c>
      <c r="B34" s="38"/>
      <c r="C34" s="38"/>
      <c r="D34" s="38"/>
      <c r="E34" s="38"/>
      <c r="F34" s="3">
        <f>F16</f>
        <v>-11228.830000000007</v>
      </c>
    </row>
    <row r="35" spans="1:6" ht="18" customHeight="1">
      <c r="A35" s="39" t="s">
        <v>47</v>
      </c>
      <c r="B35" s="39"/>
      <c r="C35" s="39"/>
      <c r="D35" s="39"/>
      <c r="E35" s="39"/>
      <c r="F35" s="3">
        <f>F33+F34</f>
        <v>-58272.002000000015</v>
      </c>
    </row>
    <row r="36" ht="11.25" customHeight="1"/>
    <row r="38" spans="1:6" ht="15.75">
      <c r="A38" s="26" t="s">
        <v>16</v>
      </c>
      <c r="B38" s="26" t="s">
        <v>9</v>
      </c>
      <c r="C38" s="96" t="s">
        <v>27</v>
      </c>
      <c r="D38" s="97"/>
      <c r="E38" s="98"/>
      <c r="F38" s="26" t="s">
        <v>28</v>
      </c>
    </row>
    <row r="39" spans="1:6" s="32" customFormat="1" ht="32.25" customHeight="1">
      <c r="A39" s="31"/>
      <c r="B39" s="33" t="s">
        <v>44</v>
      </c>
      <c r="C39" s="102" t="s">
        <v>43</v>
      </c>
      <c r="D39" s="103"/>
      <c r="E39" s="104"/>
      <c r="F39" s="53">
        <f>179*2*12</f>
        <v>4296</v>
      </c>
    </row>
    <row r="40" spans="1:6" s="32" customFormat="1" ht="17.25" customHeight="1">
      <c r="A40" s="31"/>
      <c r="B40" s="51">
        <v>42373</v>
      </c>
      <c r="C40" s="102" t="s">
        <v>71</v>
      </c>
      <c r="D40" s="103"/>
      <c r="E40" s="104"/>
      <c r="F40" s="52">
        <v>1380</v>
      </c>
    </row>
    <row r="41" spans="1:6" s="43" customFormat="1" ht="17.25" customHeight="1">
      <c r="A41" s="40"/>
      <c r="B41" s="51">
        <v>42381</v>
      </c>
      <c r="C41" s="102" t="s">
        <v>72</v>
      </c>
      <c r="D41" s="103"/>
      <c r="E41" s="104"/>
      <c r="F41" s="52">
        <v>654</v>
      </c>
    </row>
    <row r="42" spans="1:6" s="43" customFormat="1" ht="17.25" customHeight="1">
      <c r="A42" s="40"/>
      <c r="B42" s="51">
        <v>42394</v>
      </c>
      <c r="C42" s="102" t="s">
        <v>73</v>
      </c>
      <c r="D42" s="103"/>
      <c r="E42" s="104"/>
      <c r="F42" s="52">
        <v>690</v>
      </c>
    </row>
    <row r="43" spans="1:6" s="43" customFormat="1" ht="21" customHeight="1">
      <c r="A43" s="40"/>
      <c r="B43" s="51">
        <v>42599</v>
      </c>
      <c r="C43" s="102" t="s">
        <v>78</v>
      </c>
      <c r="D43" s="103"/>
      <c r="E43" s="104"/>
      <c r="F43" s="52">
        <v>900</v>
      </c>
    </row>
    <row r="44" spans="1:6" s="43" customFormat="1" ht="33" customHeight="1">
      <c r="A44" s="40"/>
      <c r="B44" s="51">
        <v>42620</v>
      </c>
      <c r="C44" s="102" t="s">
        <v>74</v>
      </c>
      <c r="D44" s="103"/>
      <c r="E44" s="104"/>
      <c r="F44" s="52">
        <v>4221</v>
      </c>
    </row>
    <row r="45" spans="1:6" s="43" customFormat="1" ht="33" customHeight="1">
      <c r="A45" s="40"/>
      <c r="B45" s="51">
        <v>42620</v>
      </c>
      <c r="C45" s="102" t="s">
        <v>74</v>
      </c>
      <c r="D45" s="103"/>
      <c r="E45" s="104"/>
      <c r="F45" s="52">
        <v>4221</v>
      </c>
    </row>
    <row r="46" spans="1:6" s="43" customFormat="1" ht="20.25" customHeight="1">
      <c r="A46" s="40"/>
      <c r="B46" s="51">
        <v>42620</v>
      </c>
      <c r="C46" s="102" t="s">
        <v>75</v>
      </c>
      <c r="D46" s="103"/>
      <c r="E46" s="104"/>
      <c r="F46" s="52">
        <v>342</v>
      </c>
    </row>
    <row r="47" spans="1:6" s="43" customFormat="1" ht="33" customHeight="1">
      <c r="A47" s="40"/>
      <c r="B47" s="51">
        <v>42620</v>
      </c>
      <c r="C47" s="102" t="s">
        <v>76</v>
      </c>
      <c r="D47" s="103"/>
      <c r="E47" s="104"/>
      <c r="F47" s="52">
        <v>845</v>
      </c>
    </row>
    <row r="48" spans="1:6" s="43" customFormat="1" ht="15" customHeight="1">
      <c r="A48" s="40"/>
      <c r="B48" s="51">
        <v>42703</v>
      </c>
      <c r="C48" s="102" t="s">
        <v>77</v>
      </c>
      <c r="D48" s="103"/>
      <c r="E48" s="104"/>
      <c r="F48" s="52">
        <v>414</v>
      </c>
    </row>
    <row r="49" spans="1:6" s="25" customFormat="1" ht="15.75">
      <c r="A49" s="84" t="s">
        <v>29</v>
      </c>
      <c r="B49" s="84"/>
      <c r="C49" s="84"/>
      <c r="D49" s="84"/>
      <c r="E49" s="84"/>
      <c r="F49" s="27">
        <f>SUM(F39:F48)</f>
        <v>17963</v>
      </c>
    </row>
  </sheetData>
  <sheetProtection/>
  <mergeCells count="27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28:E28"/>
    <mergeCell ref="B30:E30"/>
    <mergeCell ref="B31:E31"/>
    <mergeCell ref="C38:E38"/>
    <mergeCell ref="C39:E39"/>
    <mergeCell ref="C40:E40"/>
    <mergeCell ref="C41:E41"/>
    <mergeCell ref="C42:E42"/>
    <mergeCell ref="C48:E48"/>
    <mergeCell ref="A49:E49"/>
    <mergeCell ref="C43:E43"/>
    <mergeCell ref="C44:E44"/>
    <mergeCell ref="C45:E45"/>
    <mergeCell ref="C46:E46"/>
    <mergeCell ref="C47:E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28">
      <selection activeCell="F24" sqref="F2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30</v>
      </c>
      <c r="B1" s="85"/>
      <c r="C1" s="85"/>
      <c r="D1" s="85"/>
      <c r="E1" s="85"/>
      <c r="F1" s="85"/>
      <c r="G1" s="6"/>
    </row>
    <row r="2" spans="1:8" ht="15.75">
      <c r="A2" s="85" t="s">
        <v>42</v>
      </c>
      <c r="B2" s="85"/>
      <c r="C2" s="85"/>
      <c r="D2" s="85"/>
      <c r="E2" s="85"/>
      <c r="F2" s="85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425.7</v>
      </c>
      <c r="E5" s="10" t="s">
        <v>12</v>
      </c>
      <c r="F5" s="10"/>
    </row>
    <row r="6" ht="9" customHeight="1" collapsed="1">
      <c r="I6" s="30"/>
    </row>
    <row r="7" spans="1:6" ht="15.75">
      <c r="A7" s="7" t="s">
        <v>63</v>
      </c>
      <c r="C7" s="7"/>
      <c r="D7" s="50">
        <f>'2014'!F32</f>
        <v>-58115.516</v>
      </c>
      <c r="E7" s="10" t="s">
        <v>14</v>
      </c>
      <c r="F7" s="7"/>
    </row>
    <row r="8" spans="1:6" ht="15.75">
      <c r="A8" s="7" t="s">
        <v>13</v>
      </c>
      <c r="C8" s="10"/>
      <c r="D8" s="11">
        <f>C16</f>
        <v>-18879.829999999998</v>
      </c>
      <c r="E8" s="10" t="s">
        <v>14</v>
      </c>
      <c r="F8" s="10"/>
    </row>
    <row r="9" spans="2:6" ht="15.75">
      <c r="B9" s="10"/>
      <c r="C9" s="10"/>
      <c r="D9" s="10"/>
      <c r="E9" s="10"/>
      <c r="F9" s="12" t="s">
        <v>15</v>
      </c>
    </row>
    <row r="10" spans="1:6" s="9" customFormat="1" ht="28.5" customHeight="1">
      <c r="A10" s="4" t="s">
        <v>16</v>
      </c>
      <c r="B10" s="13" t="s">
        <v>17</v>
      </c>
      <c r="C10" s="14" t="s">
        <v>18</v>
      </c>
      <c r="D10" s="14" t="s">
        <v>0</v>
      </c>
      <c r="E10" s="14" t="s">
        <v>19</v>
      </c>
      <c r="F10" s="14" t="s">
        <v>31</v>
      </c>
    </row>
    <row r="11" spans="1:9" s="17" customFormat="1" ht="30" customHeight="1">
      <c r="A11" s="4">
        <v>1</v>
      </c>
      <c r="B11" s="15" t="s">
        <v>1</v>
      </c>
      <c r="C11" s="37">
        <v>-15698.52</v>
      </c>
      <c r="D11" s="35">
        <v>47814.72</v>
      </c>
      <c r="E11" s="35">
        <v>50320.02</v>
      </c>
      <c r="F11" s="35">
        <f>C11-D11+E11</f>
        <v>-13193.220000000008</v>
      </c>
      <c r="G11" s="5" t="s">
        <v>33</v>
      </c>
      <c r="H11" s="5">
        <v>9.36</v>
      </c>
      <c r="I11" s="30">
        <f>H11*12*H20</f>
        <v>47814.623999999996</v>
      </c>
    </row>
    <row r="12" spans="1:9" s="17" customFormat="1" ht="15.75">
      <c r="A12" s="4">
        <v>2</v>
      </c>
      <c r="B12" s="15" t="s">
        <v>2</v>
      </c>
      <c r="C12" s="37">
        <v>-1493.63</v>
      </c>
      <c r="D12" s="35">
        <v>5312.64</v>
      </c>
      <c r="E12" s="35">
        <v>5591.12</v>
      </c>
      <c r="F12" s="35">
        <f>C12-D12+E12</f>
        <v>-1215.1500000000005</v>
      </c>
      <c r="G12" s="10" t="s">
        <v>34</v>
      </c>
      <c r="H12" s="5">
        <v>3.2</v>
      </c>
      <c r="I12" s="29">
        <f>H12*12*H20</f>
        <v>16346.880000000003</v>
      </c>
    </row>
    <row r="13" spans="1:9" s="17" customFormat="1" ht="29.25" customHeight="1">
      <c r="A13" s="4">
        <v>3</v>
      </c>
      <c r="B13" s="15" t="s">
        <v>35</v>
      </c>
      <c r="C13" s="37">
        <v>-710</v>
      </c>
      <c r="D13" s="35">
        <v>2605.2</v>
      </c>
      <c r="E13" s="35">
        <v>2723.57</v>
      </c>
      <c r="F13" s="35">
        <f>C13-D13+E13</f>
        <v>-591.6299999999997</v>
      </c>
      <c r="G13" s="10" t="s">
        <v>39</v>
      </c>
      <c r="H13" s="5">
        <v>1.67</v>
      </c>
      <c r="I13" s="29">
        <f>H13*12*H20</f>
        <v>8531.028</v>
      </c>
    </row>
    <row r="14" spans="1:9" s="17" customFormat="1" ht="30" customHeight="1">
      <c r="A14" s="4">
        <v>4</v>
      </c>
      <c r="B14" s="15" t="s">
        <v>36</v>
      </c>
      <c r="C14" s="37">
        <v>-373.26</v>
      </c>
      <c r="D14" s="35">
        <v>1328.16</v>
      </c>
      <c r="E14" s="35">
        <v>1397.7</v>
      </c>
      <c r="F14" s="35">
        <f>C14-D14+E14</f>
        <v>-303.72</v>
      </c>
      <c r="G14" s="16" t="s">
        <v>88</v>
      </c>
      <c r="H14" s="16">
        <v>0.67</v>
      </c>
      <c r="I14" s="17">
        <f>H14*12*H20</f>
        <v>3422.628</v>
      </c>
    </row>
    <row r="15" spans="1:8" s="17" customFormat="1" ht="30" customHeight="1">
      <c r="A15" s="4">
        <v>5</v>
      </c>
      <c r="B15" s="15" t="s">
        <v>37</v>
      </c>
      <c r="C15" s="37">
        <v>-604.42</v>
      </c>
      <c r="D15" s="35">
        <v>2015.77</v>
      </c>
      <c r="E15" s="35">
        <v>2611.12</v>
      </c>
      <c r="F15" s="35">
        <f>C15-D15+E15</f>
        <v>-9.070000000000164</v>
      </c>
      <c r="G15" s="16"/>
      <c r="H15" s="16"/>
    </row>
    <row r="16" spans="1:6" ht="19.5" customHeight="1">
      <c r="A16" s="4"/>
      <c r="B16" s="15" t="s">
        <v>3</v>
      </c>
      <c r="C16" s="36">
        <f>SUM(C11:C15)</f>
        <v>-18879.829999999998</v>
      </c>
      <c r="D16" s="36">
        <f>SUM(D11:D15)</f>
        <v>59076.49</v>
      </c>
      <c r="E16" s="36">
        <f>SUM(E11:E15)</f>
        <v>62643.53</v>
      </c>
      <c r="F16" s="36">
        <f>SUM(F11:F15)</f>
        <v>-15312.790000000008</v>
      </c>
    </row>
    <row r="17" ht="11.25" customHeight="1"/>
    <row r="18" spans="1:6" ht="15.75">
      <c r="A18" s="85" t="s">
        <v>20</v>
      </c>
      <c r="B18" s="85"/>
      <c r="C18" s="85"/>
      <c r="D18" s="85"/>
      <c r="E18" s="85"/>
      <c r="F18" s="85"/>
    </row>
    <row r="19" spans="1:8" ht="15.75">
      <c r="A19" s="28"/>
      <c r="B19" s="6"/>
      <c r="C19" s="6"/>
      <c r="D19" s="6"/>
      <c r="E19" s="6"/>
      <c r="F19" s="6"/>
      <c r="H19" s="5" t="s">
        <v>21</v>
      </c>
    </row>
    <row r="20" spans="1:8" ht="33" customHeight="1">
      <c r="A20" s="14" t="s">
        <v>32</v>
      </c>
      <c r="B20" s="86" t="s">
        <v>4</v>
      </c>
      <c r="C20" s="86"/>
      <c r="D20" s="86"/>
      <c r="E20" s="86"/>
      <c r="F20" s="18" t="s">
        <v>10</v>
      </c>
      <c r="G20" s="19"/>
      <c r="H20" s="5">
        <f>D5</f>
        <v>425.7</v>
      </c>
    </row>
    <row r="21" spans="1:10" ht="18" customHeight="1">
      <c r="A21" s="20">
        <v>1</v>
      </c>
      <c r="B21" s="87" t="s">
        <v>5</v>
      </c>
      <c r="C21" s="87"/>
      <c r="D21" s="87"/>
      <c r="E21" s="87"/>
      <c r="F21" s="1">
        <f>I12</f>
        <v>16346.880000000003</v>
      </c>
      <c r="G21" s="21"/>
      <c r="H21" s="5" t="s">
        <v>22</v>
      </c>
      <c r="I21" s="13" t="s">
        <v>23</v>
      </c>
      <c r="J21" s="13" t="s">
        <v>24</v>
      </c>
    </row>
    <row r="22" spans="1:10" ht="18" customHeight="1">
      <c r="A22" s="22">
        <v>2</v>
      </c>
      <c r="B22" s="89" t="s">
        <v>36</v>
      </c>
      <c r="C22" s="89"/>
      <c r="D22" s="89"/>
      <c r="E22" s="89"/>
      <c r="F22" s="2">
        <f>0.26*12*H20</f>
        <v>1328.184</v>
      </c>
      <c r="G22" s="21"/>
      <c r="I22" s="13">
        <f>1.4825*H20</f>
        <v>631.10025</v>
      </c>
      <c r="J22" s="13"/>
    </row>
    <row r="23" spans="1:10" ht="29.25" customHeight="1">
      <c r="A23" s="22">
        <v>3</v>
      </c>
      <c r="B23" s="89" t="s">
        <v>45</v>
      </c>
      <c r="C23" s="89"/>
      <c r="D23" s="89"/>
      <c r="E23" s="89"/>
      <c r="F23" s="2">
        <f>I13+I14</f>
        <v>11953.656</v>
      </c>
      <c r="G23" s="21"/>
      <c r="I23" s="13">
        <f>I22*12</f>
        <v>7573.2029999999995</v>
      </c>
      <c r="J23" s="13"/>
    </row>
    <row r="24" spans="1:7" ht="18" customHeight="1">
      <c r="A24" s="22">
        <v>4</v>
      </c>
      <c r="B24" s="89" t="s">
        <v>6</v>
      </c>
      <c r="C24" s="89"/>
      <c r="D24" s="89"/>
      <c r="E24" s="89"/>
      <c r="F24" s="2">
        <f>F25+F26+F27</f>
        <v>9993</v>
      </c>
      <c r="G24" s="21"/>
    </row>
    <row r="25" spans="1:7" ht="16.5" customHeight="1">
      <c r="A25" s="22" t="s">
        <v>7</v>
      </c>
      <c r="B25" s="89" t="s">
        <v>25</v>
      </c>
      <c r="C25" s="89"/>
      <c r="D25" s="89"/>
      <c r="E25" s="89"/>
      <c r="F25" s="3">
        <f>F39+F42+F40+F41</f>
        <v>5697</v>
      </c>
      <c r="G25" s="10"/>
    </row>
    <row r="26" spans="1:7" ht="16.5" customHeight="1">
      <c r="A26" s="22" t="s">
        <v>7</v>
      </c>
      <c r="B26" s="89" t="s">
        <v>49</v>
      </c>
      <c r="C26" s="89"/>
      <c r="D26" s="89"/>
      <c r="E26" s="89"/>
      <c r="F26" s="3">
        <f>F38</f>
        <v>4296</v>
      </c>
      <c r="G26" s="10"/>
    </row>
    <row r="27" spans="1:7" ht="16.5" customHeight="1">
      <c r="A27" s="22" t="s">
        <v>7</v>
      </c>
      <c r="B27" s="89" t="s">
        <v>26</v>
      </c>
      <c r="C27" s="89"/>
      <c r="D27" s="89"/>
      <c r="E27" s="89"/>
      <c r="F27" s="3">
        <v>0</v>
      </c>
      <c r="G27" s="10"/>
    </row>
    <row r="28" spans="1:7" ht="17.25" customHeight="1">
      <c r="A28" s="22">
        <v>5</v>
      </c>
      <c r="B28" s="94" t="s">
        <v>37</v>
      </c>
      <c r="C28" s="94"/>
      <c r="D28" s="94"/>
      <c r="E28" s="94"/>
      <c r="F28" s="3">
        <f>D15</f>
        <v>2015.77</v>
      </c>
      <c r="G28" s="10"/>
    </row>
    <row r="29" spans="1:7" ht="17.25" customHeight="1">
      <c r="A29" s="22">
        <v>6</v>
      </c>
      <c r="B29" s="94" t="s">
        <v>38</v>
      </c>
      <c r="C29" s="94"/>
      <c r="D29" s="94"/>
      <c r="E29" s="94"/>
      <c r="F29" s="3">
        <f>D12+D13</f>
        <v>7917.84</v>
      </c>
      <c r="G29" s="10"/>
    </row>
    <row r="30" spans="1:7" s="25" customFormat="1" ht="21" customHeight="1">
      <c r="A30" s="23"/>
      <c r="B30" s="95" t="s">
        <v>8</v>
      </c>
      <c r="C30" s="95"/>
      <c r="D30" s="95"/>
      <c r="E30" s="95"/>
      <c r="F30" s="24">
        <f>F21+F22+F23+F24+F29+F28</f>
        <v>49555.329999999994</v>
      </c>
      <c r="G30" s="7"/>
    </row>
    <row r="32" spans="1:6" ht="18" customHeight="1">
      <c r="A32" s="38" t="s">
        <v>51</v>
      </c>
      <c r="B32" s="38"/>
      <c r="C32" s="38"/>
      <c r="D32" s="38"/>
      <c r="E32" s="38"/>
      <c r="F32" s="3">
        <f>D7+D16-F30</f>
        <v>-48594.356</v>
      </c>
    </row>
    <row r="33" spans="1:6" ht="20.25" customHeight="1">
      <c r="A33" s="38" t="s">
        <v>46</v>
      </c>
      <c r="B33" s="38"/>
      <c r="C33" s="38"/>
      <c r="D33" s="38"/>
      <c r="E33" s="38"/>
      <c r="F33" s="3">
        <f>F16</f>
        <v>-15312.790000000008</v>
      </c>
    </row>
    <row r="34" spans="1:6" ht="18" customHeight="1">
      <c r="A34" s="39" t="s">
        <v>47</v>
      </c>
      <c r="B34" s="39"/>
      <c r="C34" s="39"/>
      <c r="D34" s="39"/>
      <c r="E34" s="39"/>
      <c r="F34" s="3">
        <f>F32+F33</f>
        <v>-63907.14600000001</v>
      </c>
    </row>
    <row r="35" ht="11.25" customHeight="1"/>
    <row r="37" spans="1:6" ht="15.75">
      <c r="A37" s="26" t="s">
        <v>16</v>
      </c>
      <c r="B37" s="26" t="s">
        <v>9</v>
      </c>
      <c r="C37" s="96" t="s">
        <v>27</v>
      </c>
      <c r="D37" s="97"/>
      <c r="E37" s="98"/>
      <c r="F37" s="26" t="s">
        <v>28</v>
      </c>
    </row>
    <row r="38" spans="1:6" s="32" customFormat="1" ht="32.25" customHeight="1">
      <c r="A38" s="31"/>
      <c r="B38" s="33" t="s">
        <v>44</v>
      </c>
      <c r="C38" s="102" t="s">
        <v>43</v>
      </c>
      <c r="D38" s="103"/>
      <c r="E38" s="104"/>
      <c r="F38" s="34">
        <f>179*2*12</f>
        <v>4296</v>
      </c>
    </row>
    <row r="39" spans="1:6" s="32" customFormat="1" ht="32.25" customHeight="1">
      <c r="A39" s="31"/>
      <c r="B39" s="33">
        <v>42029</v>
      </c>
      <c r="C39" s="102" t="s">
        <v>41</v>
      </c>
      <c r="D39" s="103"/>
      <c r="E39" s="104"/>
      <c r="F39" s="34">
        <v>791</v>
      </c>
    </row>
    <row r="40" spans="1:6" s="43" customFormat="1" ht="33" customHeight="1">
      <c r="A40" s="40"/>
      <c r="B40" s="41">
        <v>42352</v>
      </c>
      <c r="C40" s="105" t="s">
        <v>48</v>
      </c>
      <c r="D40" s="106"/>
      <c r="E40" s="107"/>
      <c r="F40" s="42">
        <v>931</v>
      </c>
    </row>
    <row r="41" spans="1:6" s="43" customFormat="1" ht="33" customHeight="1">
      <c r="A41" s="40"/>
      <c r="B41" s="41">
        <v>42353</v>
      </c>
      <c r="C41" s="105" t="s">
        <v>48</v>
      </c>
      <c r="D41" s="106"/>
      <c r="E41" s="107"/>
      <c r="F41" s="42">
        <v>654</v>
      </c>
    </row>
    <row r="42" spans="1:6" s="43" customFormat="1" ht="15">
      <c r="A42" s="40"/>
      <c r="B42" s="41">
        <v>42360</v>
      </c>
      <c r="C42" s="105" t="s">
        <v>50</v>
      </c>
      <c r="D42" s="106"/>
      <c r="E42" s="107"/>
      <c r="F42" s="42">
        <v>3321</v>
      </c>
    </row>
    <row r="43" spans="1:6" s="25" customFormat="1" ht="15.75">
      <c r="A43" s="84" t="s">
        <v>29</v>
      </c>
      <c r="B43" s="84"/>
      <c r="C43" s="84"/>
      <c r="D43" s="84"/>
      <c r="E43" s="84"/>
      <c r="F43" s="27">
        <f>SUM(F38:F42)</f>
        <v>9993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28:E28"/>
    <mergeCell ref="C42:E42"/>
    <mergeCell ref="A43:E43"/>
    <mergeCell ref="C37:E37"/>
    <mergeCell ref="C39:E39"/>
    <mergeCell ref="C38:E38"/>
    <mergeCell ref="B30:E30"/>
    <mergeCell ref="C40:E40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31">
      <selection activeCell="F24" sqref="F2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85" t="s">
        <v>52</v>
      </c>
      <c r="B1" s="85"/>
      <c r="C1" s="85"/>
      <c r="D1" s="85"/>
      <c r="E1" s="85"/>
      <c r="F1" s="85"/>
      <c r="G1" s="44"/>
    </row>
    <row r="2" spans="1:8" ht="15.75">
      <c r="A2" s="85" t="s">
        <v>42</v>
      </c>
      <c r="B2" s="85"/>
      <c r="C2" s="85"/>
      <c r="D2" s="85"/>
      <c r="E2" s="85"/>
      <c r="F2" s="85"/>
      <c r="G2" s="7"/>
      <c r="H2" s="8"/>
    </row>
    <row r="3" ht="9" customHeight="1"/>
    <row r="4" spans="1:6" ht="15.75" hidden="1" outlineLevel="1">
      <c r="A4" s="10" t="s">
        <v>40</v>
      </c>
      <c r="C4" s="10"/>
      <c r="D4" s="10"/>
      <c r="E4" s="10"/>
      <c r="F4" s="10"/>
    </row>
    <row r="5" spans="1:6" ht="15.75" hidden="1" outlineLevel="1">
      <c r="A5" s="10" t="s">
        <v>11</v>
      </c>
      <c r="C5" s="10"/>
      <c r="D5" s="10">
        <v>425.7</v>
      </c>
      <c r="E5" s="10" t="s">
        <v>12</v>
      </c>
      <c r="F5" s="10"/>
    </row>
    <row r="6" ht="9" customHeight="1" collapsed="1">
      <c r="I6" s="30"/>
    </row>
    <row r="7" spans="1:6" ht="15.75">
      <c r="A7" s="7" t="s">
        <v>53</v>
      </c>
      <c r="C7" s="7"/>
      <c r="D7" s="11">
        <v>-62508.7</v>
      </c>
      <c r="E7" s="10" t="s">
        <v>14</v>
      </c>
      <c r="F7" s="7"/>
    </row>
    <row r="8" spans="1:6" ht="15.75">
      <c r="A8" s="7" t="s">
        <v>54</v>
      </c>
      <c r="C8" s="10"/>
      <c r="D8" s="11">
        <f>C16</f>
        <v>-16415.600000000002</v>
      </c>
      <c r="E8" s="10" t="s">
        <v>14</v>
      </c>
      <c r="F8" s="10"/>
    </row>
    <row r="9" spans="2:6" ht="15.75">
      <c r="B9" s="10"/>
      <c r="C9" s="10"/>
      <c r="D9" s="10"/>
      <c r="E9" s="10"/>
      <c r="F9" s="12" t="s">
        <v>15</v>
      </c>
    </row>
    <row r="10" spans="1:6" s="9" customFormat="1" ht="28.5" customHeight="1">
      <c r="A10" s="4" t="s">
        <v>16</v>
      </c>
      <c r="B10" s="13" t="s">
        <v>17</v>
      </c>
      <c r="C10" s="14" t="s">
        <v>55</v>
      </c>
      <c r="D10" s="14" t="s">
        <v>0</v>
      </c>
      <c r="E10" s="14" t="s">
        <v>19</v>
      </c>
      <c r="F10" s="14" t="s">
        <v>56</v>
      </c>
    </row>
    <row r="11" spans="1:9" s="17" customFormat="1" ht="30" customHeight="1">
      <c r="A11" s="4">
        <v>1</v>
      </c>
      <c r="B11" s="15" t="s">
        <v>1</v>
      </c>
      <c r="C11" s="37">
        <v>-13096.76</v>
      </c>
      <c r="D11" s="35">
        <v>47814.72</v>
      </c>
      <c r="E11" s="35">
        <v>45212.96</v>
      </c>
      <c r="F11" s="35">
        <f>C11-D11+E11</f>
        <v>-15698.520000000004</v>
      </c>
      <c r="G11" s="5" t="s">
        <v>33</v>
      </c>
      <c r="H11" s="5">
        <v>9.36</v>
      </c>
      <c r="I11" s="30">
        <f>H11*12*H20</f>
        <v>47814.623999999996</v>
      </c>
    </row>
    <row r="12" spans="1:9" s="17" customFormat="1" ht="15.75">
      <c r="A12" s="4">
        <v>2</v>
      </c>
      <c r="B12" s="15" t="s">
        <v>2</v>
      </c>
      <c r="C12" s="37">
        <v>-1566.28</v>
      </c>
      <c r="D12" s="35">
        <v>5312.64</v>
      </c>
      <c r="E12" s="35">
        <v>5385.29</v>
      </c>
      <c r="F12" s="35">
        <f>C12-D12+E12</f>
        <v>-1493.63</v>
      </c>
      <c r="G12" s="10" t="s">
        <v>34</v>
      </c>
      <c r="H12" s="5">
        <v>3.2</v>
      </c>
      <c r="I12" s="29">
        <f>H12*12*H20</f>
        <v>16346.880000000003</v>
      </c>
    </row>
    <row r="13" spans="1:9" s="17" customFormat="1" ht="29.25" customHeight="1">
      <c r="A13" s="4">
        <v>3</v>
      </c>
      <c r="B13" s="15" t="s">
        <v>35</v>
      </c>
      <c r="C13" s="37">
        <v>-851.85</v>
      </c>
      <c r="D13" s="35">
        <v>2605.2</v>
      </c>
      <c r="E13" s="35">
        <v>2747.05</v>
      </c>
      <c r="F13" s="35">
        <f>C13-D13+E13</f>
        <v>-709.9999999999995</v>
      </c>
      <c r="G13" s="10" t="s">
        <v>39</v>
      </c>
      <c r="H13" s="5">
        <v>1.67</v>
      </c>
      <c r="I13" s="29">
        <f>H13*12*H20</f>
        <v>8531.028</v>
      </c>
    </row>
    <row r="14" spans="1:9" s="17" customFormat="1" ht="30" customHeight="1">
      <c r="A14" s="4">
        <v>4</v>
      </c>
      <c r="B14" s="15" t="s">
        <v>36</v>
      </c>
      <c r="C14" s="37">
        <v>-391.45</v>
      </c>
      <c r="D14" s="35">
        <v>1328.16</v>
      </c>
      <c r="E14" s="35">
        <v>1346.35</v>
      </c>
      <c r="F14" s="35">
        <f>C14-D14+E14</f>
        <v>-373.2600000000002</v>
      </c>
      <c r="G14" s="16" t="s">
        <v>88</v>
      </c>
      <c r="H14" s="16">
        <v>0.67</v>
      </c>
      <c r="I14" s="17">
        <f>H14*12*H20</f>
        <v>3422.628</v>
      </c>
    </row>
    <row r="15" spans="1:8" s="17" customFormat="1" ht="30" customHeight="1">
      <c r="A15" s="4">
        <v>5</v>
      </c>
      <c r="B15" s="15" t="s">
        <v>37</v>
      </c>
      <c r="C15" s="37">
        <v>-509.26</v>
      </c>
      <c r="D15" s="35">
        <v>1550.72</v>
      </c>
      <c r="E15" s="35">
        <v>1455.56</v>
      </c>
      <c r="F15" s="35">
        <f>C15-D15+E15</f>
        <v>-604.4200000000001</v>
      </c>
      <c r="G15" s="16"/>
      <c r="H15" s="16"/>
    </row>
    <row r="16" spans="1:6" ht="19.5" customHeight="1">
      <c r="A16" s="4"/>
      <c r="B16" s="15" t="s">
        <v>3</v>
      </c>
      <c r="C16" s="36">
        <f>SUM(C11:C15)</f>
        <v>-16415.600000000002</v>
      </c>
      <c r="D16" s="36">
        <f>SUM(D11:D15)</f>
        <v>58611.44</v>
      </c>
      <c r="E16" s="36">
        <f>SUM(E11:E15)</f>
        <v>56147.21</v>
      </c>
      <c r="F16" s="36">
        <f>SUM(F11:F15)</f>
        <v>-18879.83</v>
      </c>
    </row>
    <row r="17" ht="11.25" customHeight="1"/>
    <row r="18" spans="1:6" ht="15.75">
      <c r="A18" s="85" t="s">
        <v>20</v>
      </c>
      <c r="B18" s="85"/>
      <c r="C18" s="85"/>
      <c r="D18" s="85"/>
      <c r="E18" s="85"/>
      <c r="F18" s="85"/>
    </row>
    <row r="19" spans="1:8" ht="15.75">
      <c r="A19" s="44"/>
      <c r="B19" s="44"/>
      <c r="C19" s="44"/>
      <c r="D19" s="44"/>
      <c r="E19" s="44"/>
      <c r="F19" s="44"/>
      <c r="H19" s="5" t="s">
        <v>21</v>
      </c>
    </row>
    <row r="20" spans="1:8" ht="33" customHeight="1">
      <c r="A20" s="14" t="s">
        <v>32</v>
      </c>
      <c r="B20" s="86" t="s">
        <v>4</v>
      </c>
      <c r="C20" s="86"/>
      <c r="D20" s="86"/>
      <c r="E20" s="86"/>
      <c r="F20" s="18" t="s">
        <v>10</v>
      </c>
      <c r="G20" s="19"/>
      <c r="H20" s="5">
        <f>D5</f>
        <v>425.7</v>
      </c>
    </row>
    <row r="21" spans="1:10" ht="18" customHeight="1">
      <c r="A21" s="20">
        <v>1</v>
      </c>
      <c r="B21" s="87" t="s">
        <v>5</v>
      </c>
      <c r="C21" s="87"/>
      <c r="D21" s="87"/>
      <c r="E21" s="87"/>
      <c r="F21" s="1">
        <f>I12</f>
        <v>16346.880000000003</v>
      </c>
      <c r="G21" s="21"/>
      <c r="H21" s="5" t="s">
        <v>22</v>
      </c>
      <c r="I21" s="13" t="s">
        <v>23</v>
      </c>
      <c r="J21" s="13" t="s">
        <v>24</v>
      </c>
    </row>
    <row r="22" spans="1:10" ht="18" customHeight="1">
      <c r="A22" s="22">
        <v>2</v>
      </c>
      <c r="B22" s="89" t="s">
        <v>36</v>
      </c>
      <c r="C22" s="89"/>
      <c r="D22" s="89"/>
      <c r="E22" s="89"/>
      <c r="F22" s="2">
        <f>D14</f>
        <v>1328.16</v>
      </c>
      <c r="G22" s="21"/>
      <c r="I22" s="13">
        <f>1.4825*H20</f>
        <v>631.10025</v>
      </c>
      <c r="J22" s="13"/>
    </row>
    <row r="23" spans="1:10" ht="29.25" customHeight="1">
      <c r="A23" s="22">
        <v>3</v>
      </c>
      <c r="B23" s="89" t="s">
        <v>45</v>
      </c>
      <c r="C23" s="89"/>
      <c r="D23" s="89"/>
      <c r="E23" s="89"/>
      <c r="F23" s="2">
        <f>I13+I14</f>
        <v>11953.656</v>
      </c>
      <c r="G23" s="21"/>
      <c r="I23" s="13">
        <f>I22*12</f>
        <v>7573.2029999999995</v>
      </c>
      <c r="J23" s="13"/>
    </row>
    <row r="24" spans="1:7" ht="18" customHeight="1">
      <c r="A24" s="22">
        <v>4</v>
      </c>
      <c r="B24" s="89" t="s">
        <v>6</v>
      </c>
      <c r="C24" s="89"/>
      <c r="D24" s="89"/>
      <c r="E24" s="89"/>
      <c r="F24" s="2">
        <f>F25+F26+F27</f>
        <v>15121</v>
      </c>
      <c r="G24" s="21"/>
    </row>
    <row r="25" spans="1:7" ht="16.5" customHeight="1">
      <c r="A25" s="22" t="s">
        <v>7</v>
      </c>
      <c r="B25" s="89" t="s">
        <v>25</v>
      </c>
      <c r="C25" s="89"/>
      <c r="D25" s="89"/>
      <c r="E25" s="89"/>
      <c r="F25" s="3">
        <v>0</v>
      </c>
      <c r="G25" s="10"/>
    </row>
    <row r="26" spans="1:7" ht="16.5" customHeight="1">
      <c r="A26" s="22" t="s">
        <v>7</v>
      </c>
      <c r="B26" s="89" t="s">
        <v>62</v>
      </c>
      <c r="C26" s="89"/>
      <c r="D26" s="89"/>
      <c r="E26" s="89"/>
      <c r="F26" s="3">
        <f>F38+F39+F40+F42</f>
        <v>6859</v>
      </c>
      <c r="G26" s="10"/>
    </row>
    <row r="27" spans="1:7" ht="16.5" customHeight="1">
      <c r="A27" s="22" t="s">
        <v>7</v>
      </c>
      <c r="B27" s="89" t="s">
        <v>26</v>
      </c>
      <c r="C27" s="89"/>
      <c r="D27" s="89"/>
      <c r="E27" s="89"/>
      <c r="F27" s="3">
        <f>F41</f>
        <v>8262</v>
      </c>
      <c r="G27" s="10"/>
    </row>
    <row r="28" spans="1:7" ht="17.25" customHeight="1">
      <c r="A28" s="22">
        <v>5</v>
      </c>
      <c r="B28" s="94" t="s">
        <v>37</v>
      </c>
      <c r="C28" s="94"/>
      <c r="D28" s="94"/>
      <c r="E28" s="94"/>
      <c r="F28" s="3">
        <f>D15</f>
        <v>1550.72</v>
      </c>
      <c r="G28" s="10"/>
    </row>
    <row r="29" spans="1:7" ht="17.25" customHeight="1">
      <c r="A29" s="22">
        <v>6</v>
      </c>
      <c r="B29" s="94" t="s">
        <v>38</v>
      </c>
      <c r="C29" s="94"/>
      <c r="D29" s="94"/>
      <c r="E29" s="94"/>
      <c r="F29" s="3">
        <f>D12+D13</f>
        <v>7917.84</v>
      </c>
      <c r="G29" s="10"/>
    </row>
    <row r="30" spans="1:7" s="25" customFormat="1" ht="21" customHeight="1">
      <c r="A30" s="23"/>
      <c r="B30" s="95" t="s">
        <v>8</v>
      </c>
      <c r="C30" s="95"/>
      <c r="D30" s="95"/>
      <c r="E30" s="95"/>
      <c r="F30" s="24">
        <f>F21+F22+F23+F24+F29+F28</f>
        <v>54218.25600000001</v>
      </c>
      <c r="G30" s="7"/>
    </row>
    <row r="32" spans="1:6" ht="18" customHeight="1">
      <c r="A32" s="38" t="s">
        <v>57</v>
      </c>
      <c r="B32" s="38"/>
      <c r="C32" s="38"/>
      <c r="D32" s="38"/>
      <c r="E32" s="38"/>
      <c r="F32" s="3">
        <f>D7+D16-F30</f>
        <v>-58115.516</v>
      </c>
    </row>
    <row r="33" spans="1:6" ht="20.25" customHeight="1">
      <c r="A33" s="38" t="s">
        <v>58</v>
      </c>
      <c r="B33" s="38"/>
      <c r="C33" s="38"/>
      <c r="D33" s="38"/>
      <c r="E33" s="38"/>
      <c r="F33" s="3">
        <f>F16</f>
        <v>-18879.83</v>
      </c>
    </row>
    <row r="34" spans="1:6" ht="18" customHeight="1">
      <c r="A34" s="39" t="s">
        <v>47</v>
      </c>
      <c r="B34" s="39"/>
      <c r="C34" s="39"/>
      <c r="D34" s="39"/>
      <c r="E34" s="39"/>
      <c r="F34" s="3">
        <f>F32+F33</f>
        <v>-76995.346</v>
      </c>
    </row>
    <row r="35" ht="11.25" customHeight="1"/>
    <row r="37" spans="1:6" ht="15.75">
      <c r="A37" s="26" t="s">
        <v>16</v>
      </c>
      <c r="B37" s="26" t="s">
        <v>9</v>
      </c>
      <c r="C37" s="96" t="s">
        <v>27</v>
      </c>
      <c r="D37" s="97"/>
      <c r="E37" s="98"/>
      <c r="F37" s="26" t="s">
        <v>28</v>
      </c>
    </row>
    <row r="38" spans="1:6" s="32" customFormat="1" ht="32.25" customHeight="1">
      <c r="A38" s="31"/>
      <c r="B38" s="33" t="s">
        <v>44</v>
      </c>
      <c r="C38" s="102" t="s">
        <v>43</v>
      </c>
      <c r="D38" s="103"/>
      <c r="E38" s="104"/>
      <c r="F38" s="34">
        <f>179*2*12</f>
        <v>4296</v>
      </c>
    </row>
    <row r="39" spans="1:7" s="32" customFormat="1" ht="32.25" customHeight="1">
      <c r="A39" s="31"/>
      <c r="B39" s="41">
        <v>41737</v>
      </c>
      <c r="C39" s="102" t="s">
        <v>59</v>
      </c>
      <c r="D39" s="103"/>
      <c r="E39" s="104"/>
      <c r="F39" s="48">
        <v>738</v>
      </c>
      <c r="G39" s="47"/>
    </row>
    <row r="40" spans="1:7" s="43" customFormat="1" ht="33" customHeight="1">
      <c r="A40" s="40"/>
      <c r="B40" s="41">
        <v>41922</v>
      </c>
      <c r="C40" s="102" t="s">
        <v>60</v>
      </c>
      <c r="D40" s="103"/>
      <c r="E40" s="104"/>
      <c r="F40" s="48">
        <v>1333</v>
      </c>
      <c r="G40" s="47"/>
    </row>
    <row r="41" spans="1:7" s="43" customFormat="1" ht="33" customHeight="1">
      <c r="A41" s="40"/>
      <c r="B41" s="41">
        <v>41928</v>
      </c>
      <c r="C41" s="102" t="s">
        <v>61</v>
      </c>
      <c r="D41" s="103"/>
      <c r="E41" s="104"/>
      <c r="F41" s="48">
        <v>8262</v>
      </c>
      <c r="G41" s="47"/>
    </row>
    <row r="42" spans="1:7" s="43" customFormat="1" ht="15" customHeight="1">
      <c r="A42" s="40"/>
      <c r="B42" s="41">
        <v>41991</v>
      </c>
      <c r="C42" s="102" t="s">
        <v>59</v>
      </c>
      <c r="D42" s="103"/>
      <c r="E42" s="104"/>
      <c r="F42" s="49">
        <v>492</v>
      </c>
      <c r="G42" s="46"/>
    </row>
    <row r="43" spans="1:6" s="25" customFormat="1" ht="15.75">
      <c r="A43" s="84" t="s">
        <v>29</v>
      </c>
      <c r="B43" s="84"/>
      <c r="C43" s="84"/>
      <c r="D43" s="84"/>
      <c r="E43" s="84"/>
      <c r="F43" s="27">
        <f>SUM(F38:F42)</f>
        <v>15121</v>
      </c>
    </row>
  </sheetData>
  <sheetProtection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C37:E37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2017-07-24T15:27:29Z</cp:lastPrinted>
  <dcterms:created xsi:type="dcterms:W3CDTF">2015-10-12T10:40:12Z</dcterms:created>
  <dcterms:modified xsi:type="dcterms:W3CDTF">2018-03-14T10:19:35Z</dcterms:modified>
  <cp:category/>
  <cp:version/>
  <cp:contentType/>
  <cp:contentStatus/>
</cp:coreProperties>
</file>