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17" sheetId="1" r:id="rId1"/>
    <sheet name="2016" sheetId="2" r:id="rId2"/>
    <sheet name="2015" sheetId="3" r:id="rId3"/>
    <sheet name="2015 (2)" sheetId="4" r:id="rId4"/>
    <sheet name="2014" sheetId="5" r:id="rId5"/>
  </sheets>
  <definedNames>
    <definedName name="_xlnm.Print_Area" localSheetId="2">'2015'!$A$1:$F$42</definedName>
    <definedName name="_xlnm.Print_Area" localSheetId="3">'2015 (2)'!$A$1:$F$37</definedName>
    <definedName name="_xlnm.Print_Area" localSheetId="1">'2016'!$A$1:$F$36</definedName>
  </definedNames>
  <calcPr fullCalcOnLoad="1" refMode="R1C1"/>
</workbook>
</file>

<file path=xl/sharedStrings.xml><?xml version="1.0" encoding="utf-8"?>
<sst xmlns="http://schemas.openxmlformats.org/spreadsheetml/2006/main" count="298" uniqueCount="109">
  <si>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</si>
  <si>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</si>
  <si>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</si>
  <si>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</si>
  <si>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</si>
  <si>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</si>
  <si>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</si>
  <si>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</si>
  <si>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</si>
  <si>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</si>
  <si>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</si>
  <si>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</si>
  <si>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</si>
  <si>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</si>
  <si>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</si>
  <si>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</si>
  <si>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</si>
  <si>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</si>
  <si>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</si>
  <si>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</si>
  <si>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</si>
  <si>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</si>
  <si>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</si>
  <si>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</si>
  <si>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</si>
  <si>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</si>
  <si>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</si>
  <si>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</si>
  <si>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</si>
  <si>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</si>
  <si>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</si>
  <si>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</si>
  <si>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</si>
  <si>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</si>
  <si>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</si>
  <si>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</si>
  <si>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</si>
  <si>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</si>
  <si>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</si>
  <si>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</si>
  <si>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</si>
  <si>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</si>
  <si>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</si>
  <si>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</si>
  <si>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</si>
  <si>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</si>
  <si>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</si>
  <si>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</si>
  <si>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</si>
  <si>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</si>
  <si>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</si>
  <si>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Электроэнергия МОП</t>
  </si>
  <si>
    <t>Вывоз КГМ</t>
  </si>
  <si>
    <t>5.</t>
  </si>
  <si>
    <t>6.</t>
  </si>
  <si>
    <t>Вывоз и складирование ТБО</t>
  </si>
  <si>
    <t>двор</t>
  </si>
  <si>
    <t>Сальдо на 01.01.2015г (по начислениям) (+)</t>
  </si>
  <si>
    <t>снятие показаний</t>
  </si>
  <si>
    <t>Сумма работ</t>
  </si>
  <si>
    <t>21,10,2014</t>
  </si>
  <si>
    <t>31,12,2014</t>
  </si>
  <si>
    <t xml:space="preserve">снятие показаний                                                </t>
  </si>
  <si>
    <t>Осмотры</t>
  </si>
  <si>
    <t>Экономист ООО «УК Старый город»                                                                     Хромушина Т.В.</t>
  </si>
  <si>
    <t>Выполненные работы</t>
  </si>
  <si>
    <t>Ул. Колхозная, д. 25</t>
  </si>
  <si>
    <t>Ул. Колхозная , д.25</t>
  </si>
  <si>
    <t>В управлении ООО «УК Старый Город» - с 01.06.2014 года</t>
  </si>
  <si>
    <t>Общая площадь квартир – 467,30 м.кв.</t>
  </si>
  <si>
    <t>Остаток на 01.06.2014 года – 0</t>
  </si>
  <si>
    <t>Задолженность на 01.06.2014 г</t>
  </si>
  <si>
    <t xml:space="preserve">Электроэнергия </t>
  </si>
  <si>
    <t>Электроэнергия</t>
  </si>
  <si>
    <t>аварийные работы</t>
  </si>
  <si>
    <t>13409,80</t>
  </si>
  <si>
    <t>В управлении ООО «УК Старый Город» -  с 01.06.2014 года</t>
  </si>
  <si>
    <t>снятие показаний прибора учета э/э</t>
  </si>
  <si>
    <t>ежемесячно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</si>
  <si>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</si>
  <si>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</si>
  <si>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</si>
  <si>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Снятие показаний электроэнергии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</si>
  <si>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</si>
  <si>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</si>
  <si>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</si>
  <si>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</si>
  <si>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</si>
  <si>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</si>
  <si>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</si>
  <si>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</si>
  <si>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</si>
  <si>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</si>
  <si>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</si>
  <si>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</si>
  <si>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</si>
  <si>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</si>
  <si>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 xml:space="preserve">Обследование электрических сетей. </t>
  </si>
  <si>
    <t>Снятие показаний с приборов учета электроэнергии</t>
  </si>
  <si>
    <t>Аварийные работы. Засор канализации</t>
  </si>
  <si>
    <t>Техническая инвентаризация</t>
  </si>
  <si>
    <t>ежемесячно с 01.01.2017 по 31.07.2017</t>
  </si>
  <si>
    <t>кгм</t>
  </si>
  <si>
    <t>покос не входит</t>
  </si>
  <si>
    <t>Хол.вода на соид</t>
  </si>
  <si>
    <t>Водоотведение на соид</t>
  </si>
  <si>
    <t>Электроэнергия на соид</t>
  </si>
  <si>
    <t>Электромонтажные работы</t>
  </si>
  <si>
    <t xml:space="preserve">Аварийные работы.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</si>
</sst>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horizontal="right" vertical="center"/>
    </xf>
    <xf numFmtId="0" fontId="46" fillId="0" borderId="24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4" fontId="1" fillId="33" borderId="26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4" fontId="1" fillId="33" borderId="28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4" fontId="3" fillId="33" borderId="3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4" fontId="46" fillId="33" borderId="13" xfId="0" applyNumberFormat="1" applyFont="1" applyFill="1" applyBorder="1" applyAlignment="1">
      <alignment horizontal="center" vertical="center"/>
    </xf>
    <xf numFmtId="0" fontId="46" fillId="37" borderId="13" xfId="0" applyFont="1" applyFill="1" applyBorder="1" applyAlignment="1">
      <alignment horizontal="center" vertical="center"/>
    </xf>
    <xf numFmtId="0" fontId="46" fillId="38" borderId="13" xfId="0" applyFont="1" applyFill="1" applyBorder="1" applyAlignment="1">
      <alignment horizontal="center" vertical="center"/>
    </xf>
    <xf numFmtId="14" fontId="2" fillId="36" borderId="13" xfId="0" applyNumberFormat="1" applyFont="1" applyFill="1" applyBorder="1" applyAlignment="1">
      <alignment horizontal="center" vertical="center" wrapText="1"/>
    </xf>
    <xf numFmtId="2" fontId="48" fillId="33" borderId="0" xfId="0" applyNumberFormat="1" applyFont="1" applyFill="1" applyAlignment="1">
      <alignment/>
    </xf>
    <xf numFmtId="4" fontId="1" fillId="0" borderId="20" xfId="0" applyNumberFormat="1" applyFont="1" applyBorder="1" applyAlignment="1">
      <alignment horizontal="center" vertical="center" wrapText="1"/>
    </xf>
    <xf numFmtId="4" fontId="2" fillId="39" borderId="13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46" fillId="33" borderId="31" xfId="0" applyFont="1" applyFill="1" applyBorder="1" applyAlignment="1">
      <alignment horizontal="left" vertical="center" wrapText="1"/>
    </xf>
    <xf numFmtId="0" fontId="46" fillId="33" borderId="32" xfId="0" applyFont="1" applyFill="1" applyBorder="1" applyAlignment="1">
      <alignment horizontal="left" vertical="center" wrapText="1"/>
    </xf>
    <xf numFmtId="0" fontId="46" fillId="33" borderId="33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46" fillId="33" borderId="31" xfId="0" applyFont="1" applyFill="1" applyBorder="1" applyAlignment="1">
      <alignment horizontal="left" vertical="center"/>
    </xf>
    <xf numFmtId="0" fontId="46" fillId="33" borderId="32" xfId="0" applyFont="1" applyFill="1" applyBorder="1" applyAlignment="1">
      <alignment horizontal="left" vertical="center"/>
    </xf>
    <xf numFmtId="0" fontId="46" fillId="33" borderId="33" xfId="0" applyFont="1" applyFill="1" applyBorder="1" applyAlignment="1">
      <alignment horizontal="left" vertical="center"/>
    </xf>
    <xf numFmtId="0" fontId="1" fillId="34" borderId="31" xfId="0" applyFont="1" applyFill="1" applyBorder="1" applyAlignment="1">
      <alignment horizontal="left" vertical="center" wrapText="1"/>
    </xf>
    <xf numFmtId="0" fontId="1" fillId="34" borderId="32" xfId="0" applyFont="1" applyFill="1" applyBorder="1" applyAlignment="1">
      <alignment horizontal="left" vertical="center" wrapText="1"/>
    </xf>
    <xf numFmtId="0" fontId="1" fillId="34" borderId="3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2" fillId="36" borderId="31" xfId="0" applyFont="1" applyFill="1" applyBorder="1" applyAlignment="1">
      <alignment horizontal="left" vertical="center" wrapText="1"/>
    </xf>
    <xf numFmtId="0" fontId="2" fillId="36" borderId="32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44" fillId="33" borderId="3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24">
      <selection activeCell="A37" sqref="A3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02" t="s">
        <v>90</v>
      </c>
      <c r="B1" s="102"/>
      <c r="C1" s="102"/>
      <c r="D1" s="102"/>
      <c r="E1" s="102"/>
      <c r="F1" s="102"/>
      <c r="G1" s="77"/>
    </row>
    <row r="2" spans="1:8" ht="15.75">
      <c r="A2" s="102" t="s">
        <v>66</v>
      </c>
      <c r="B2" s="102"/>
      <c r="C2" s="102"/>
      <c r="D2" s="102"/>
      <c r="E2" s="102"/>
      <c r="F2" s="102"/>
      <c r="G2" s="9"/>
      <c r="H2" s="10"/>
    </row>
    <row r="3" ht="9" customHeight="1"/>
    <row r="4" spans="1:6" ht="15.75" hidden="1" outlineLevel="1">
      <c r="A4" s="12" t="s">
        <v>76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467.3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91</v>
      </c>
      <c r="C7" s="9"/>
      <c r="D7" s="13">
        <f>'2016'!F34</f>
        <v>68282.59600000002</v>
      </c>
      <c r="E7" s="9" t="s">
        <v>22</v>
      </c>
      <c r="F7" s="9"/>
    </row>
    <row r="8" spans="1:6" ht="15.75">
      <c r="A8" s="9" t="s">
        <v>92</v>
      </c>
      <c r="C8" s="12"/>
      <c r="D8" s="14">
        <f>C20</f>
        <v>-67033.29999999999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93</v>
      </c>
      <c r="D10" s="17" t="s">
        <v>0</v>
      </c>
      <c r="E10" s="17" t="s">
        <v>29</v>
      </c>
      <c r="F10" s="17" t="s">
        <v>94</v>
      </c>
    </row>
    <row r="11" spans="1:9" s="20" customFormat="1" ht="30" customHeight="1">
      <c r="A11" s="4">
        <v>1</v>
      </c>
      <c r="B11" s="18" t="s">
        <v>2</v>
      </c>
      <c r="C11" s="55">
        <v>-32759.699999999997</v>
      </c>
      <c r="D11" s="53">
        <f>56076-208.5</f>
        <v>55867.5</v>
      </c>
      <c r="E11" s="53">
        <v>47086.3</v>
      </c>
      <c r="F11" s="53">
        <f aca="true" t="shared" si="0" ref="F11:F19">C11-D11+E11</f>
        <v>-41540.899999999994</v>
      </c>
      <c r="G11" s="16" t="s">
        <v>43</v>
      </c>
      <c r="H11" s="16">
        <v>10</v>
      </c>
      <c r="I11" s="66">
        <f>H11*12*H24</f>
        <v>56076</v>
      </c>
    </row>
    <row r="12" spans="1:9" s="20" customFormat="1" ht="15.75">
      <c r="A12" s="4">
        <v>2</v>
      </c>
      <c r="B12" s="18" t="s">
        <v>3</v>
      </c>
      <c r="C12" s="55">
        <v>-6519.3099999999995</v>
      </c>
      <c r="D12" s="53">
        <v>11159.16</v>
      </c>
      <c r="E12" s="53">
        <v>9370.16</v>
      </c>
      <c r="F12" s="53">
        <f t="shared" si="0"/>
        <v>-8308.310000000001</v>
      </c>
      <c r="G12" s="16" t="s">
        <v>44</v>
      </c>
      <c r="H12" s="16">
        <v>4</v>
      </c>
      <c r="I12" s="67">
        <f>H12*12*H24</f>
        <v>22430.4</v>
      </c>
    </row>
    <row r="13" spans="1:9" s="20" customFormat="1" ht="29.25" customHeight="1">
      <c r="A13" s="4">
        <v>3</v>
      </c>
      <c r="B13" s="18" t="s">
        <v>46</v>
      </c>
      <c r="C13" s="55">
        <v>-1670.5799999999995</v>
      </c>
      <c r="D13" s="53">
        <v>2859.72</v>
      </c>
      <c r="E13" s="53">
        <v>2401.28</v>
      </c>
      <c r="F13" s="53">
        <f t="shared" si="0"/>
        <v>-2129.019999999999</v>
      </c>
      <c r="G13" s="16" t="s">
        <v>102</v>
      </c>
      <c r="H13" s="16">
        <v>0.69</v>
      </c>
      <c r="I13" s="67">
        <f>H13*12*H24</f>
        <v>3869.2439999999997</v>
      </c>
    </row>
    <row r="14" spans="1:8" s="20" customFormat="1" ht="30" customHeight="1">
      <c r="A14" s="4">
        <v>4</v>
      </c>
      <c r="B14" s="18" t="s">
        <v>47</v>
      </c>
      <c r="C14" s="55">
        <v>-851.8500000000004</v>
      </c>
      <c r="D14" s="53">
        <v>2088.83</v>
      </c>
      <c r="E14" s="53">
        <v>1541.33</v>
      </c>
      <c r="F14" s="53">
        <f t="shared" si="0"/>
        <v>-1399.3500000000004</v>
      </c>
      <c r="G14" s="19"/>
      <c r="H14" s="83" t="s">
        <v>103</v>
      </c>
    </row>
    <row r="15" spans="1:8" s="20" customFormat="1" ht="30" customHeight="1">
      <c r="A15" s="4">
        <v>5</v>
      </c>
      <c r="B15" s="18" t="s">
        <v>73</v>
      </c>
      <c r="C15" s="55">
        <v>-19387.43</v>
      </c>
      <c r="D15" s="53">
        <v>0</v>
      </c>
      <c r="E15" s="53">
        <v>4717.34</v>
      </c>
      <c r="F15" s="53">
        <f t="shared" si="0"/>
        <v>-14670.09</v>
      </c>
      <c r="G15" s="19"/>
      <c r="H15" s="19"/>
    </row>
    <row r="16" spans="1:8" s="20" customFormat="1" ht="30" customHeight="1">
      <c r="A16" s="4">
        <v>6</v>
      </c>
      <c r="B16" s="18" t="s">
        <v>51</v>
      </c>
      <c r="C16" s="55">
        <v>-5844.43</v>
      </c>
      <c r="D16" s="53">
        <f>1580.39+208.5</f>
        <v>1788.89</v>
      </c>
      <c r="E16" s="53">
        <v>3127.59</v>
      </c>
      <c r="F16" s="53">
        <f t="shared" si="0"/>
        <v>-4505.7300000000005</v>
      </c>
      <c r="G16" s="19"/>
      <c r="H16" s="19"/>
    </row>
    <row r="17" spans="1:8" s="20" customFormat="1" ht="30" customHeight="1">
      <c r="A17" s="4">
        <v>7</v>
      </c>
      <c r="B17" s="18" t="s">
        <v>104</v>
      </c>
      <c r="C17" s="84">
        <v>0</v>
      </c>
      <c r="D17" s="54">
        <f>87.06+87.06</f>
        <v>174.12</v>
      </c>
      <c r="E17" s="54">
        <v>121.42</v>
      </c>
      <c r="F17" s="53">
        <f t="shared" si="0"/>
        <v>-52.7</v>
      </c>
      <c r="G17" s="19"/>
      <c r="H17" s="19"/>
    </row>
    <row r="18" spans="1:8" s="20" customFormat="1" ht="30" customHeight="1">
      <c r="A18" s="4">
        <v>8</v>
      </c>
      <c r="B18" s="18" t="s">
        <v>105</v>
      </c>
      <c r="C18" s="84">
        <v>0</v>
      </c>
      <c r="D18" s="54">
        <f>70.32+23.44</f>
        <v>93.75999999999999</v>
      </c>
      <c r="E18" s="54">
        <v>62.03</v>
      </c>
      <c r="F18" s="53">
        <f t="shared" si="0"/>
        <v>-31.72999999999999</v>
      </c>
      <c r="G18" s="19"/>
      <c r="H18" s="19"/>
    </row>
    <row r="19" spans="1:8" s="20" customFormat="1" ht="30" customHeight="1">
      <c r="A19" s="4">
        <v>9</v>
      </c>
      <c r="B19" s="18" t="s">
        <v>106</v>
      </c>
      <c r="C19" s="84">
        <v>0</v>
      </c>
      <c r="D19" s="54">
        <f>2354.34+1882.08</f>
        <v>4236.42</v>
      </c>
      <c r="E19" s="54">
        <v>2918.37</v>
      </c>
      <c r="F19" s="53">
        <f t="shared" si="0"/>
        <v>-1318.0500000000002</v>
      </c>
      <c r="G19" s="19"/>
      <c r="H19" s="19"/>
    </row>
    <row r="20" spans="1:6" ht="19.5" customHeight="1">
      <c r="A20" s="4"/>
      <c r="B20" s="18" t="s">
        <v>4</v>
      </c>
      <c r="C20" s="54">
        <f>SUM(C11:C19)</f>
        <v>-67033.29999999999</v>
      </c>
      <c r="D20" s="54">
        <f>SUM(D11:D19)</f>
        <v>78268.4</v>
      </c>
      <c r="E20" s="54">
        <f>SUM(E11:E19)</f>
        <v>71345.81999999999</v>
      </c>
      <c r="F20" s="54">
        <f>SUM(F11:F19)</f>
        <v>-73955.87999999998</v>
      </c>
    </row>
    <row r="21" ht="11.25" customHeight="1"/>
    <row r="22" spans="1:6" ht="15.75">
      <c r="A22" s="102" t="s">
        <v>30</v>
      </c>
      <c r="B22" s="102"/>
      <c r="C22" s="102"/>
      <c r="D22" s="102"/>
      <c r="E22" s="102"/>
      <c r="F22" s="102"/>
    </row>
    <row r="23" spans="1:8" ht="15.75">
      <c r="A23" s="77"/>
      <c r="B23" s="77"/>
      <c r="C23" s="77"/>
      <c r="D23" s="77"/>
      <c r="E23" s="77"/>
      <c r="F23" s="77"/>
      <c r="H23" s="5" t="s">
        <v>31</v>
      </c>
    </row>
    <row r="24" spans="1:8" ht="33" customHeight="1">
      <c r="A24" s="17" t="s">
        <v>42</v>
      </c>
      <c r="B24" s="103" t="s">
        <v>6</v>
      </c>
      <c r="C24" s="103"/>
      <c r="D24" s="103"/>
      <c r="E24" s="103"/>
      <c r="F24" s="21" t="s">
        <v>18</v>
      </c>
      <c r="G24" s="22"/>
      <c r="H24" s="5">
        <f>D5</f>
        <v>467.3</v>
      </c>
    </row>
    <row r="25" spans="1:10" ht="18" customHeight="1">
      <c r="A25" s="71">
        <v>1</v>
      </c>
      <c r="B25" s="104" t="s">
        <v>8</v>
      </c>
      <c r="C25" s="104"/>
      <c r="D25" s="104"/>
      <c r="E25" s="104"/>
      <c r="F25" s="72">
        <f>I12</f>
        <v>22430.4</v>
      </c>
      <c r="G25" s="12"/>
      <c r="H25" s="5" t="s">
        <v>32</v>
      </c>
      <c r="I25" s="5" t="s">
        <v>33</v>
      </c>
      <c r="J25" s="5" t="s">
        <v>34</v>
      </c>
    </row>
    <row r="26" spans="1:7" ht="18" customHeight="1">
      <c r="A26" s="73">
        <v>2</v>
      </c>
      <c r="B26" s="86" t="s">
        <v>47</v>
      </c>
      <c r="C26" s="86"/>
      <c r="D26" s="86"/>
      <c r="E26" s="86"/>
      <c r="F26" s="74">
        <f>D14</f>
        <v>2088.83</v>
      </c>
      <c r="G26" s="12"/>
    </row>
    <row r="27" spans="1:7" ht="18" customHeight="1">
      <c r="A27" s="73">
        <v>3</v>
      </c>
      <c r="B27" s="86" t="s">
        <v>52</v>
      </c>
      <c r="C27" s="86"/>
      <c r="D27" s="86"/>
      <c r="E27" s="86"/>
      <c r="F27" s="74">
        <f>I13</f>
        <v>3869.2439999999997</v>
      </c>
      <c r="G27" s="12"/>
    </row>
    <row r="28" spans="1:7" ht="18" customHeight="1">
      <c r="A28" s="73">
        <v>4</v>
      </c>
      <c r="B28" s="86" t="s">
        <v>12</v>
      </c>
      <c r="C28" s="86"/>
      <c r="D28" s="86"/>
      <c r="E28" s="86"/>
      <c r="F28" s="74">
        <f>F29+F30+F31</f>
        <v>9017.51</v>
      </c>
      <c r="G28" s="12"/>
    </row>
    <row r="29" spans="1:7" ht="16.5" customHeight="1">
      <c r="A29" s="73" t="s">
        <v>13</v>
      </c>
      <c r="B29" s="86" t="s">
        <v>100</v>
      </c>
      <c r="C29" s="86"/>
      <c r="D29" s="86"/>
      <c r="E29" s="86"/>
      <c r="F29" s="74">
        <f>F52</f>
        <v>4897.51</v>
      </c>
      <c r="G29" s="12"/>
    </row>
    <row r="30" spans="1:7" ht="16.5" customHeight="1">
      <c r="A30" s="73" t="s">
        <v>13</v>
      </c>
      <c r="B30" s="86" t="s">
        <v>107</v>
      </c>
      <c r="C30" s="86"/>
      <c r="D30" s="86"/>
      <c r="E30" s="86"/>
      <c r="F30" s="74">
        <f>F46+F47+F48+F49</f>
        <v>2050</v>
      </c>
      <c r="G30" s="12"/>
    </row>
    <row r="31" spans="1:7" ht="16.5" customHeight="1">
      <c r="A31" s="73" t="s">
        <v>13</v>
      </c>
      <c r="B31" s="86" t="s">
        <v>108</v>
      </c>
      <c r="C31" s="86"/>
      <c r="D31" s="86"/>
      <c r="E31" s="86"/>
      <c r="F31" s="74">
        <f>F50+F51</f>
        <v>2070</v>
      </c>
      <c r="G31" s="12"/>
    </row>
    <row r="32" spans="1:7" ht="17.25" customHeight="1">
      <c r="A32" s="73">
        <v>5</v>
      </c>
      <c r="B32" s="87" t="s">
        <v>73</v>
      </c>
      <c r="C32" s="87"/>
      <c r="D32" s="87"/>
      <c r="E32" s="87"/>
      <c r="F32" s="74">
        <f>D15</f>
        <v>0</v>
      </c>
      <c r="G32" s="12"/>
    </row>
    <row r="33" spans="1:7" ht="17.25" customHeight="1">
      <c r="A33" s="73">
        <v>6</v>
      </c>
      <c r="B33" s="87" t="s">
        <v>51</v>
      </c>
      <c r="C33" s="87"/>
      <c r="D33" s="87"/>
      <c r="E33" s="87"/>
      <c r="F33" s="74">
        <f>D16</f>
        <v>1788.89</v>
      </c>
      <c r="G33" s="12"/>
    </row>
    <row r="34" spans="1:7" ht="17.25" customHeight="1">
      <c r="A34" s="73">
        <v>7</v>
      </c>
      <c r="B34" s="87" t="s">
        <v>55</v>
      </c>
      <c r="C34" s="87"/>
      <c r="D34" s="87"/>
      <c r="E34" s="87"/>
      <c r="F34" s="74">
        <f>D12+D13</f>
        <v>14018.88</v>
      </c>
      <c r="G34" s="12"/>
    </row>
    <row r="35" spans="1:7" ht="17.25" customHeight="1">
      <c r="A35" s="25">
        <v>8</v>
      </c>
      <c r="B35" s="87" t="s">
        <v>104</v>
      </c>
      <c r="C35" s="87"/>
      <c r="D35" s="87"/>
      <c r="E35" s="87"/>
      <c r="F35" s="3">
        <f>D17</f>
        <v>174.12</v>
      </c>
      <c r="G35" s="12"/>
    </row>
    <row r="36" spans="1:7" ht="17.25" customHeight="1">
      <c r="A36" s="25">
        <v>9</v>
      </c>
      <c r="B36" s="87" t="s">
        <v>105</v>
      </c>
      <c r="C36" s="87"/>
      <c r="D36" s="87"/>
      <c r="E36" s="87"/>
      <c r="F36" s="3">
        <f>D18</f>
        <v>93.75999999999999</v>
      </c>
      <c r="G36" s="12"/>
    </row>
    <row r="37" spans="1:7" ht="17.25" customHeight="1">
      <c r="A37" s="25">
        <v>10</v>
      </c>
      <c r="B37" s="87" t="s">
        <v>106</v>
      </c>
      <c r="C37" s="87"/>
      <c r="D37" s="87"/>
      <c r="E37" s="87"/>
      <c r="F37" s="3">
        <f>D19</f>
        <v>4236.42</v>
      </c>
      <c r="G37" s="12"/>
    </row>
    <row r="38" spans="1:7" s="28" customFormat="1" ht="21" customHeight="1">
      <c r="A38" s="75"/>
      <c r="B38" s="91" t="s">
        <v>14</v>
      </c>
      <c r="C38" s="91"/>
      <c r="D38" s="91"/>
      <c r="E38" s="91"/>
      <c r="F38" s="76">
        <f>F25+F26+F27+F28+F34+F33+F32+F35+F36+F37</f>
        <v>57718.054000000004</v>
      </c>
      <c r="G38" s="9"/>
    </row>
    <row r="40" spans="1:6" ht="18" customHeight="1">
      <c r="A40" s="92" t="s">
        <v>95</v>
      </c>
      <c r="B40" s="93"/>
      <c r="C40" s="93"/>
      <c r="D40" s="93"/>
      <c r="E40" s="94"/>
      <c r="F40" s="3">
        <f>D7+D20-F38</f>
        <v>88832.94200000001</v>
      </c>
    </row>
    <row r="41" spans="1:6" ht="20.25" customHeight="1">
      <c r="A41" s="92" t="s">
        <v>96</v>
      </c>
      <c r="B41" s="93"/>
      <c r="C41" s="93"/>
      <c r="D41" s="93"/>
      <c r="E41" s="94"/>
      <c r="F41" s="3">
        <f>F20</f>
        <v>-73955.87999999998</v>
      </c>
    </row>
    <row r="42" spans="1:6" ht="18" customHeight="1">
      <c r="A42" s="65" t="s">
        <v>80</v>
      </c>
      <c r="B42" s="65"/>
      <c r="C42" s="65"/>
      <c r="D42" s="65"/>
      <c r="E42" s="65"/>
      <c r="F42" s="3">
        <f>F40+F41</f>
        <v>14877.062000000034</v>
      </c>
    </row>
    <row r="43" ht="11.25" customHeight="1"/>
    <row r="45" spans="1:6" ht="15.75">
      <c r="A45" s="29" t="s">
        <v>26</v>
      </c>
      <c r="B45" s="29" t="s">
        <v>17</v>
      </c>
      <c r="C45" s="108" t="s">
        <v>37</v>
      </c>
      <c r="D45" s="109"/>
      <c r="E45" s="110"/>
      <c r="F45" s="29" t="s">
        <v>38</v>
      </c>
    </row>
    <row r="46" spans="1:6" ht="45">
      <c r="A46" s="29"/>
      <c r="B46" s="82" t="s">
        <v>101</v>
      </c>
      <c r="C46" s="105" t="s">
        <v>77</v>
      </c>
      <c r="D46" s="106"/>
      <c r="E46" s="107"/>
      <c r="F46" s="85">
        <f>7*170</f>
        <v>1190</v>
      </c>
    </row>
    <row r="47" spans="1:6" s="34" customFormat="1" ht="15.75" customHeight="1">
      <c r="A47" s="78"/>
      <c r="B47" s="79">
        <v>42808</v>
      </c>
      <c r="C47" s="88" t="s">
        <v>97</v>
      </c>
      <c r="D47" s="89"/>
      <c r="E47" s="90"/>
      <c r="F47" s="80">
        <v>425</v>
      </c>
    </row>
    <row r="48" spans="1:6" ht="15.75">
      <c r="A48" s="78"/>
      <c r="B48" s="79">
        <v>43069</v>
      </c>
      <c r="C48" s="88" t="s">
        <v>98</v>
      </c>
      <c r="D48" s="89"/>
      <c r="E48" s="90"/>
      <c r="F48" s="80">
        <v>220</v>
      </c>
    </row>
    <row r="49" spans="1:6" s="28" customFormat="1" ht="15.75">
      <c r="A49" s="78"/>
      <c r="B49" s="79">
        <v>43098</v>
      </c>
      <c r="C49" s="88" t="s">
        <v>98</v>
      </c>
      <c r="D49" s="89"/>
      <c r="E49" s="90"/>
      <c r="F49" s="80">
        <v>215</v>
      </c>
    </row>
    <row r="50" spans="1:6" s="28" customFormat="1" ht="15.75">
      <c r="A50" s="78"/>
      <c r="B50" s="79">
        <v>43023</v>
      </c>
      <c r="C50" s="95" t="s">
        <v>99</v>
      </c>
      <c r="D50" s="96"/>
      <c r="E50" s="97"/>
      <c r="F50" s="81">
        <v>690</v>
      </c>
    </row>
    <row r="51" spans="1:6" s="28" customFormat="1" ht="15.75">
      <c r="A51" s="78"/>
      <c r="B51" s="79">
        <v>43033</v>
      </c>
      <c r="C51" s="95" t="s">
        <v>99</v>
      </c>
      <c r="D51" s="96"/>
      <c r="E51" s="97"/>
      <c r="F51" s="81">
        <v>1380</v>
      </c>
    </row>
    <row r="52" spans="1:6" s="28" customFormat="1" ht="15.75">
      <c r="A52" s="78"/>
      <c r="B52" s="79">
        <v>43061</v>
      </c>
      <c r="C52" s="95" t="s">
        <v>100</v>
      </c>
      <c r="D52" s="96"/>
      <c r="E52" s="97"/>
      <c r="F52" s="78">
        <v>4897.51</v>
      </c>
    </row>
    <row r="53" spans="1:6" ht="15.75">
      <c r="A53" s="4"/>
      <c r="B53" s="6"/>
      <c r="C53" s="98"/>
      <c r="D53" s="99"/>
      <c r="E53" s="100"/>
      <c r="F53" s="7"/>
    </row>
    <row r="54" spans="1:6" ht="15.75">
      <c r="A54" s="101" t="s">
        <v>39</v>
      </c>
      <c r="B54" s="101"/>
      <c r="C54" s="101"/>
      <c r="D54" s="101"/>
      <c r="E54" s="101"/>
      <c r="F54" s="30">
        <f>SUM(F46:F53)</f>
        <v>9017.51</v>
      </c>
    </row>
    <row r="55" spans="1:6" ht="15.75">
      <c r="A55"/>
      <c r="B55"/>
      <c r="C55"/>
      <c r="D55"/>
      <c r="E55"/>
      <c r="F55"/>
    </row>
    <row r="56" spans="1:6" ht="15.75">
      <c r="A56"/>
      <c r="B56"/>
      <c r="C56"/>
      <c r="D56"/>
      <c r="E56"/>
      <c r="F56"/>
    </row>
  </sheetData>
  <sheetProtection/>
  <mergeCells count="30">
    <mergeCell ref="B35:E35"/>
    <mergeCell ref="B36:E36"/>
    <mergeCell ref="B37:E37"/>
    <mergeCell ref="C46:E46"/>
    <mergeCell ref="C50:E50"/>
    <mergeCell ref="C51:E51"/>
    <mergeCell ref="C48:E48"/>
    <mergeCell ref="A41:E41"/>
    <mergeCell ref="C45:E45"/>
    <mergeCell ref="C49:E49"/>
    <mergeCell ref="C52:E52"/>
    <mergeCell ref="C53:E53"/>
    <mergeCell ref="A54:E54"/>
    <mergeCell ref="A1:F1"/>
    <mergeCell ref="A2:F2"/>
    <mergeCell ref="A22:F22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C47:E47"/>
    <mergeCell ref="B33:E33"/>
    <mergeCell ref="B34:E34"/>
    <mergeCell ref="B38:E38"/>
    <mergeCell ref="A40:E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2"/>
  <sheetViews>
    <sheetView view="pageBreakPreview" zoomScaleSheetLayoutView="100" zoomScalePageLayoutView="0" workbookViewId="0" topLeftCell="A18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02" t="s">
        <v>83</v>
      </c>
      <c r="B1" s="102"/>
      <c r="C1" s="102"/>
      <c r="D1" s="102"/>
      <c r="E1" s="102"/>
      <c r="F1" s="102"/>
      <c r="G1" s="70"/>
    </row>
    <row r="2" spans="1:8" ht="15.75">
      <c r="A2" s="102" t="s">
        <v>66</v>
      </c>
      <c r="B2" s="102"/>
      <c r="C2" s="102"/>
      <c r="D2" s="102"/>
      <c r="E2" s="102"/>
      <c r="F2" s="102"/>
      <c r="G2" s="9"/>
      <c r="H2" s="10"/>
    </row>
    <row r="3" ht="9" customHeight="1"/>
    <row r="4" spans="1:6" ht="15.75" hidden="1" outlineLevel="1">
      <c r="A4" s="12" t="s">
        <v>76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467.3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84</v>
      </c>
      <c r="C7" s="9"/>
      <c r="D7" s="13">
        <f>'2015'!F34</f>
        <v>40654.24000000002</v>
      </c>
      <c r="E7" s="9" t="s">
        <v>22</v>
      </c>
      <c r="F7" s="9"/>
    </row>
    <row r="8" spans="1:6" ht="15.75">
      <c r="A8" s="9" t="s">
        <v>85</v>
      </c>
      <c r="C8" s="12"/>
      <c r="D8" s="14">
        <f>C17</f>
        <v>-70695.14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86</v>
      </c>
      <c r="D10" s="17" t="s">
        <v>0</v>
      </c>
      <c r="E10" s="17" t="s">
        <v>29</v>
      </c>
      <c r="F10" s="17" t="s">
        <v>87</v>
      </c>
    </row>
    <row r="11" spans="1:9" s="20" customFormat="1" ht="30" customHeight="1">
      <c r="A11" s="4">
        <v>1</v>
      </c>
      <c r="B11" s="18" t="s">
        <v>2</v>
      </c>
      <c r="C11" s="55">
        <f>'2015'!F11</f>
        <v>-22959</v>
      </c>
      <c r="D11" s="53">
        <v>56076</v>
      </c>
      <c r="E11" s="53">
        <v>46275.3</v>
      </c>
      <c r="F11" s="53">
        <f aca="true" t="shared" si="0" ref="F11:F16">C11-D11+E11</f>
        <v>-32759.699999999997</v>
      </c>
      <c r="G11" s="16" t="s">
        <v>43</v>
      </c>
      <c r="H11" s="16">
        <v>10</v>
      </c>
      <c r="I11" s="66">
        <f>H11*12*H21</f>
        <v>56076</v>
      </c>
    </row>
    <row r="12" spans="1:9" s="20" customFormat="1" ht="15.75">
      <c r="A12" s="4">
        <v>2</v>
      </c>
      <c r="B12" s="18" t="s">
        <v>3</v>
      </c>
      <c r="C12" s="55">
        <f>'2015'!F12</f>
        <v>-4568.91</v>
      </c>
      <c r="D12" s="53">
        <v>11159.16</v>
      </c>
      <c r="E12" s="53">
        <v>9208.76</v>
      </c>
      <c r="F12" s="53">
        <f t="shared" si="0"/>
        <v>-6519.3099999999995</v>
      </c>
      <c r="G12" s="16" t="s">
        <v>44</v>
      </c>
      <c r="H12" s="16">
        <v>4</v>
      </c>
      <c r="I12" s="67">
        <f>H12*12*H21</f>
        <v>22430.4</v>
      </c>
    </row>
    <row r="13" spans="1:9" s="20" customFormat="1" ht="29.25" customHeight="1">
      <c r="A13" s="4">
        <v>3</v>
      </c>
      <c r="B13" s="18" t="s">
        <v>46</v>
      </c>
      <c r="C13" s="55">
        <f>'2015'!F13</f>
        <v>-1170.7999999999997</v>
      </c>
      <c r="D13" s="53">
        <v>2859.72</v>
      </c>
      <c r="E13" s="53">
        <v>2359.94</v>
      </c>
      <c r="F13" s="53">
        <f t="shared" si="0"/>
        <v>-1670.5799999999995</v>
      </c>
      <c r="G13" s="16" t="s">
        <v>56</v>
      </c>
      <c r="H13" s="16">
        <v>0.69</v>
      </c>
      <c r="I13" s="67">
        <f>H13*12*H21</f>
        <v>3869.2439999999997</v>
      </c>
    </row>
    <row r="14" spans="1:8" s="20" customFormat="1" ht="30" customHeight="1">
      <c r="A14" s="4">
        <v>4</v>
      </c>
      <c r="B14" s="18" t="s">
        <v>47</v>
      </c>
      <c r="C14" s="55">
        <f>'2015'!F14</f>
        <v>-596.98</v>
      </c>
      <c r="D14" s="53">
        <v>1457.99</v>
      </c>
      <c r="E14" s="53">
        <v>1203.12</v>
      </c>
      <c r="F14" s="53">
        <f t="shared" si="0"/>
        <v>-851.8500000000004</v>
      </c>
      <c r="G14" s="19"/>
      <c r="H14" s="19"/>
    </row>
    <row r="15" spans="1:8" s="20" customFormat="1" ht="30" customHeight="1">
      <c r="A15" s="4">
        <v>5</v>
      </c>
      <c r="B15" s="18" t="s">
        <v>73</v>
      </c>
      <c r="C15" s="55">
        <f>'2015'!F15</f>
        <v>-38353.86</v>
      </c>
      <c r="D15" s="53">
        <v>0</v>
      </c>
      <c r="E15" s="53">
        <v>18966.43</v>
      </c>
      <c r="F15" s="53">
        <f t="shared" si="0"/>
        <v>-19387.43</v>
      </c>
      <c r="G15" s="19"/>
      <c r="H15" s="19"/>
    </row>
    <row r="16" spans="1:8" s="20" customFormat="1" ht="30" customHeight="1">
      <c r="A16" s="4">
        <v>6</v>
      </c>
      <c r="B16" s="18" t="s">
        <v>51</v>
      </c>
      <c r="C16" s="55">
        <f>'2015'!F16</f>
        <v>-3045.59</v>
      </c>
      <c r="D16" s="53">
        <v>11740.86</v>
      </c>
      <c r="E16" s="53">
        <v>8942.02</v>
      </c>
      <c r="F16" s="53">
        <f t="shared" si="0"/>
        <v>-5844.43</v>
      </c>
      <c r="G16" s="19"/>
      <c r="H16" s="19"/>
    </row>
    <row r="17" spans="1:6" ht="19.5" customHeight="1">
      <c r="A17" s="4"/>
      <c r="B17" s="18" t="s">
        <v>4</v>
      </c>
      <c r="C17" s="54">
        <f>SUM(C11:C16)</f>
        <v>-70695.14</v>
      </c>
      <c r="D17" s="54">
        <f>SUM(D11:D16)</f>
        <v>83293.73000000001</v>
      </c>
      <c r="E17" s="54">
        <f>SUM(E11:E16)</f>
        <v>86955.57000000002</v>
      </c>
      <c r="F17" s="54">
        <f>SUM(F11:F16)</f>
        <v>-67033.29999999999</v>
      </c>
    </row>
    <row r="18" ht="11.25" customHeight="1"/>
    <row r="19" spans="1:6" ht="15.75">
      <c r="A19" s="102" t="s">
        <v>30</v>
      </c>
      <c r="B19" s="102"/>
      <c r="C19" s="102"/>
      <c r="D19" s="102"/>
      <c r="E19" s="102"/>
      <c r="F19" s="102"/>
    </row>
    <row r="20" spans="1:8" ht="15.75">
      <c r="A20" s="70"/>
      <c r="B20" s="70"/>
      <c r="C20" s="70"/>
      <c r="D20" s="70"/>
      <c r="E20" s="70"/>
      <c r="F20" s="70"/>
      <c r="H20" s="5" t="s">
        <v>31</v>
      </c>
    </row>
    <row r="21" spans="1:8" ht="33" customHeight="1">
      <c r="A21" s="17" t="s">
        <v>42</v>
      </c>
      <c r="B21" s="103" t="s">
        <v>6</v>
      </c>
      <c r="C21" s="103"/>
      <c r="D21" s="103"/>
      <c r="E21" s="103"/>
      <c r="F21" s="21" t="s">
        <v>18</v>
      </c>
      <c r="G21" s="22"/>
      <c r="H21" s="5">
        <f>D5</f>
        <v>467.3</v>
      </c>
    </row>
    <row r="22" spans="1:10" ht="18" customHeight="1">
      <c r="A22" s="71">
        <v>1</v>
      </c>
      <c r="B22" s="104" t="s">
        <v>8</v>
      </c>
      <c r="C22" s="104"/>
      <c r="D22" s="104"/>
      <c r="E22" s="104"/>
      <c r="F22" s="72">
        <f>I12</f>
        <v>22430.4</v>
      </c>
      <c r="G22" s="12"/>
      <c r="H22" s="5" t="s">
        <v>32</v>
      </c>
      <c r="I22" s="5" t="s">
        <v>33</v>
      </c>
      <c r="J22" s="5" t="s">
        <v>34</v>
      </c>
    </row>
    <row r="23" spans="1:7" ht="18" customHeight="1">
      <c r="A23" s="73">
        <v>2</v>
      </c>
      <c r="B23" s="86" t="s">
        <v>47</v>
      </c>
      <c r="C23" s="86"/>
      <c r="D23" s="86"/>
      <c r="E23" s="86"/>
      <c r="F23" s="74">
        <f>D14</f>
        <v>1457.99</v>
      </c>
      <c r="G23" s="12"/>
    </row>
    <row r="24" spans="1:7" ht="18" customHeight="1">
      <c r="A24" s="73">
        <v>3</v>
      </c>
      <c r="B24" s="86" t="s">
        <v>52</v>
      </c>
      <c r="C24" s="86"/>
      <c r="D24" s="86"/>
      <c r="E24" s="86"/>
      <c r="F24" s="74">
        <f>I13</f>
        <v>3869.2439999999997</v>
      </c>
      <c r="G24" s="12"/>
    </row>
    <row r="25" spans="1:7" ht="18" customHeight="1">
      <c r="A25" s="73">
        <v>4</v>
      </c>
      <c r="B25" s="86" t="s">
        <v>12</v>
      </c>
      <c r="C25" s="86"/>
      <c r="D25" s="86"/>
      <c r="E25" s="86"/>
      <c r="F25" s="74">
        <f>F26+F27+F28</f>
        <v>2148</v>
      </c>
      <c r="G25" s="12"/>
    </row>
    <row r="26" spans="1:7" ht="16.5" customHeight="1">
      <c r="A26" s="73" t="s">
        <v>13</v>
      </c>
      <c r="B26" s="86" t="s">
        <v>35</v>
      </c>
      <c r="C26" s="86"/>
      <c r="D26" s="86"/>
      <c r="E26" s="86"/>
      <c r="F26" s="74">
        <v>0</v>
      </c>
      <c r="G26" s="12"/>
    </row>
    <row r="27" spans="1:7" ht="16.5" customHeight="1">
      <c r="A27" s="73" t="s">
        <v>13</v>
      </c>
      <c r="B27" s="86" t="s">
        <v>82</v>
      </c>
      <c r="C27" s="86"/>
      <c r="D27" s="86"/>
      <c r="E27" s="86"/>
      <c r="F27" s="74">
        <f>F40</f>
        <v>2148</v>
      </c>
      <c r="G27" s="12"/>
    </row>
    <row r="28" spans="1:7" ht="16.5" customHeight="1">
      <c r="A28" s="73" t="s">
        <v>13</v>
      </c>
      <c r="B28" s="86" t="s">
        <v>36</v>
      </c>
      <c r="C28" s="86"/>
      <c r="D28" s="86"/>
      <c r="E28" s="86"/>
      <c r="F28" s="74">
        <v>0</v>
      </c>
      <c r="G28" s="12"/>
    </row>
    <row r="29" spans="1:7" ht="17.25" customHeight="1">
      <c r="A29" s="73">
        <v>5</v>
      </c>
      <c r="B29" s="87" t="s">
        <v>73</v>
      </c>
      <c r="C29" s="87"/>
      <c r="D29" s="87"/>
      <c r="E29" s="87"/>
      <c r="F29" s="74">
        <f>D15</f>
        <v>0</v>
      </c>
      <c r="G29" s="12"/>
    </row>
    <row r="30" spans="1:7" ht="17.25" customHeight="1">
      <c r="A30" s="73">
        <v>6</v>
      </c>
      <c r="B30" s="87" t="s">
        <v>51</v>
      </c>
      <c r="C30" s="87"/>
      <c r="D30" s="87"/>
      <c r="E30" s="87"/>
      <c r="F30" s="74">
        <f>D16</f>
        <v>11740.86</v>
      </c>
      <c r="G30" s="12"/>
    </row>
    <row r="31" spans="1:7" ht="17.25" customHeight="1">
      <c r="A31" s="73">
        <v>7</v>
      </c>
      <c r="B31" s="87" t="s">
        <v>55</v>
      </c>
      <c r="C31" s="87"/>
      <c r="D31" s="87"/>
      <c r="E31" s="87"/>
      <c r="F31" s="74">
        <f>D12+D13</f>
        <v>14018.88</v>
      </c>
      <c r="G31" s="12"/>
    </row>
    <row r="32" spans="1:7" s="28" customFormat="1" ht="21" customHeight="1">
      <c r="A32" s="75"/>
      <c r="B32" s="91" t="s">
        <v>14</v>
      </c>
      <c r="C32" s="91"/>
      <c r="D32" s="91"/>
      <c r="E32" s="91"/>
      <c r="F32" s="76">
        <f>F22+F23+F24+F25+F31+F30+F29</f>
        <v>55665.374</v>
      </c>
      <c r="G32" s="9"/>
    </row>
    <row r="34" spans="1:6" ht="18" customHeight="1">
      <c r="A34" s="92" t="s">
        <v>88</v>
      </c>
      <c r="B34" s="93"/>
      <c r="C34" s="93"/>
      <c r="D34" s="93"/>
      <c r="E34" s="94"/>
      <c r="F34" s="3">
        <f>D7+D17-F32</f>
        <v>68282.59600000002</v>
      </c>
    </row>
    <row r="35" spans="1:6" ht="20.25" customHeight="1">
      <c r="A35" s="92" t="s">
        <v>89</v>
      </c>
      <c r="B35" s="93"/>
      <c r="C35" s="93"/>
      <c r="D35" s="93"/>
      <c r="E35" s="94"/>
      <c r="F35" s="3">
        <f>F17</f>
        <v>-67033.29999999999</v>
      </c>
    </row>
    <row r="36" spans="1:6" ht="18" customHeight="1">
      <c r="A36" s="65" t="s">
        <v>80</v>
      </c>
      <c r="B36" s="65"/>
      <c r="C36" s="65"/>
      <c r="D36" s="65"/>
      <c r="E36" s="65"/>
      <c r="F36" s="3">
        <f>F34+F35</f>
        <v>1249.2960000000312</v>
      </c>
    </row>
    <row r="37" ht="11.25" customHeight="1"/>
    <row r="39" spans="1:6" ht="15.75">
      <c r="A39" s="29" t="s">
        <v>26</v>
      </c>
      <c r="B39" s="29" t="s">
        <v>17</v>
      </c>
      <c r="C39" s="108" t="s">
        <v>37</v>
      </c>
      <c r="D39" s="109"/>
      <c r="E39" s="110"/>
      <c r="F39" s="29" t="s">
        <v>38</v>
      </c>
    </row>
    <row r="40" spans="1:6" s="34" customFormat="1" ht="15.75">
      <c r="A40" s="33"/>
      <c r="B40" s="35" t="s">
        <v>78</v>
      </c>
      <c r="C40" s="105" t="s">
        <v>77</v>
      </c>
      <c r="D40" s="106"/>
      <c r="E40" s="107"/>
      <c r="F40" s="36">
        <f>12*179</f>
        <v>2148</v>
      </c>
    </row>
    <row r="41" spans="1:6" ht="15.75">
      <c r="A41" s="4"/>
      <c r="B41" s="6"/>
      <c r="C41" s="98"/>
      <c r="D41" s="99"/>
      <c r="E41" s="100"/>
      <c r="F41" s="7"/>
    </row>
    <row r="42" spans="1:6" s="28" customFormat="1" ht="15.75">
      <c r="A42" s="101" t="s">
        <v>39</v>
      </c>
      <c r="B42" s="101"/>
      <c r="C42" s="101"/>
      <c r="D42" s="101"/>
      <c r="E42" s="101"/>
      <c r="F42" s="30">
        <f>SUM(F40:F41)</f>
        <v>2148</v>
      </c>
    </row>
  </sheetData>
  <sheetProtection selectLockedCells="1" selectUnlockedCells="1"/>
  <mergeCells count="21">
    <mergeCell ref="A1:F1"/>
    <mergeCell ref="A2:F2"/>
    <mergeCell ref="A19:F19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A42:E42"/>
    <mergeCell ref="A34:E34"/>
    <mergeCell ref="A35:E35"/>
    <mergeCell ref="B30:E30"/>
    <mergeCell ref="B31:E31"/>
    <mergeCell ref="B32:E32"/>
    <mergeCell ref="C39:E39"/>
    <mergeCell ref="C40:E40"/>
    <mergeCell ref="C41:E4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2"/>
  <sheetViews>
    <sheetView view="pageBreakPreview" zoomScaleSheetLayoutView="100" zoomScalePageLayoutView="0" workbookViewId="0" topLeftCell="A18">
      <selection activeCell="J15" sqref="J15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02" t="s">
        <v>40</v>
      </c>
      <c r="B1" s="102"/>
      <c r="C1" s="102"/>
      <c r="D1" s="102"/>
      <c r="E1" s="102"/>
      <c r="F1" s="102"/>
      <c r="G1" s="8"/>
    </row>
    <row r="2" spans="1:8" ht="15.75">
      <c r="A2" s="102" t="s">
        <v>66</v>
      </c>
      <c r="B2" s="102"/>
      <c r="C2" s="102"/>
      <c r="D2" s="102"/>
      <c r="E2" s="102"/>
      <c r="F2" s="102"/>
      <c r="G2" s="9"/>
      <c r="H2" s="10"/>
    </row>
    <row r="3" ht="9" customHeight="1"/>
    <row r="4" spans="1:6" ht="15.75" hidden="1" outlineLevel="1">
      <c r="A4" s="12" t="s">
        <v>76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467.3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21</v>
      </c>
      <c r="C7" s="9"/>
      <c r="D7" s="13">
        <f>'2014'!B31</f>
        <v>13025.87</v>
      </c>
      <c r="E7" s="9" t="s">
        <v>22</v>
      </c>
      <c r="F7" s="9"/>
    </row>
    <row r="8" spans="1:6" ht="15.75">
      <c r="A8" s="9" t="s">
        <v>23</v>
      </c>
      <c r="C8" s="12"/>
      <c r="D8" s="14">
        <f>C17</f>
        <v>-80128.84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55">
        <v>-13409.8</v>
      </c>
      <c r="D11" s="53">
        <v>56076</v>
      </c>
      <c r="E11" s="53">
        <v>46526.8</v>
      </c>
      <c r="F11" s="53">
        <f aca="true" t="shared" si="0" ref="F11:F16">C11-D11+E11</f>
        <v>-22959</v>
      </c>
      <c r="G11" s="16" t="s">
        <v>43</v>
      </c>
      <c r="H11" s="16">
        <v>10</v>
      </c>
      <c r="I11" s="66">
        <f>H11*12*H21</f>
        <v>56076</v>
      </c>
    </row>
    <row r="12" spans="1:9" s="20" customFormat="1" ht="15.75">
      <c r="A12" s="4">
        <v>2</v>
      </c>
      <c r="B12" s="18" t="s">
        <v>3</v>
      </c>
      <c r="C12" s="55">
        <v>-2668.59</v>
      </c>
      <c r="D12" s="53">
        <v>11159.16</v>
      </c>
      <c r="E12" s="53">
        <v>9258.84</v>
      </c>
      <c r="F12" s="53">
        <f t="shared" si="0"/>
        <v>-4568.91</v>
      </c>
      <c r="G12" s="16" t="s">
        <v>44</v>
      </c>
      <c r="H12" s="16">
        <v>4</v>
      </c>
      <c r="I12" s="67">
        <f>H12*12*H21</f>
        <v>22430.4</v>
      </c>
    </row>
    <row r="13" spans="1:9" s="20" customFormat="1" ht="29.25" customHeight="1">
      <c r="A13" s="4">
        <v>3</v>
      </c>
      <c r="B13" s="18" t="s">
        <v>46</v>
      </c>
      <c r="C13" s="55">
        <v>-683.85</v>
      </c>
      <c r="D13" s="53">
        <v>2859.72</v>
      </c>
      <c r="E13" s="53">
        <v>2372.77</v>
      </c>
      <c r="F13" s="53">
        <f t="shared" si="0"/>
        <v>-1170.7999999999997</v>
      </c>
      <c r="G13" s="16" t="s">
        <v>56</v>
      </c>
      <c r="H13" s="16">
        <v>0.69</v>
      </c>
      <c r="I13" s="67">
        <f>H13*12*H21</f>
        <v>3869.2439999999997</v>
      </c>
    </row>
    <row r="14" spans="1:8" s="20" customFormat="1" ht="30" customHeight="1">
      <c r="A14" s="4">
        <v>4</v>
      </c>
      <c r="B14" s="18" t="s">
        <v>47</v>
      </c>
      <c r="C14" s="55">
        <v>-348.67</v>
      </c>
      <c r="D14" s="53">
        <v>1457.99</v>
      </c>
      <c r="E14" s="53">
        <v>1209.68</v>
      </c>
      <c r="F14" s="53">
        <f t="shared" si="0"/>
        <v>-596.98</v>
      </c>
      <c r="G14" s="19"/>
      <c r="H14" s="19"/>
    </row>
    <row r="15" spans="1:8" s="20" customFormat="1" ht="30" customHeight="1">
      <c r="A15" s="4">
        <v>5</v>
      </c>
      <c r="B15" s="18" t="s">
        <v>73</v>
      </c>
      <c r="C15" s="55">
        <v>-58572.02</v>
      </c>
      <c r="D15" s="53">
        <v>74617.33</v>
      </c>
      <c r="E15" s="53">
        <v>94835.49</v>
      </c>
      <c r="F15" s="53">
        <f t="shared" si="0"/>
        <v>-38353.86</v>
      </c>
      <c r="G15" s="19"/>
      <c r="H15" s="19"/>
    </row>
    <row r="16" spans="1:8" s="20" customFormat="1" ht="30" customHeight="1">
      <c r="A16" s="4">
        <v>6</v>
      </c>
      <c r="B16" s="18" t="s">
        <v>51</v>
      </c>
      <c r="C16" s="55">
        <v>-4445.91</v>
      </c>
      <c r="D16" s="53">
        <f>8279.26-4604.87</f>
        <v>3674.3900000000003</v>
      </c>
      <c r="E16" s="53">
        <v>5074.71</v>
      </c>
      <c r="F16" s="53">
        <f t="shared" si="0"/>
        <v>-3045.59</v>
      </c>
      <c r="G16" s="19"/>
      <c r="H16" s="19"/>
    </row>
    <row r="17" spans="1:6" ht="19.5" customHeight="1">
      <c r="A17" s="4"/>
      <c r="B17" s="18" t="s">
        <v>4</v>
      </c>
      <c r="C17" s="54">
        <f>SUM(C11:C16)</f>
        <v>-80128.84</v>
      </c>
      <c r="D17" s="54">
        <f>SUM(D11:D16)</f>
        <v>149844.59000000003</v>
      </c>
      <c r="E17" s="54">
        <f>SUM(E11:E16)</f>
        <v>159278.29</v>
      </c>
      <c r="F17" s="54">
        <f>SUM(F11:F16)</f>
        <v>-70695.14</v>
      </c>
    </row>
    <row r="18" ht="11.25" customHeight="1"/>
    <row r="19" spans="1:6" ht="15.75">
      <c r="A19" s="102" t="s">
        <v>30</v>
      </c>
      <c r="B19" s="102"/>
      <c r="C19" s="102"/>
      <c r="D19" s="102"/>
      <c r="E19" s="102"/>
      <c r="F19" s="102"/>
    </row>
    <row r="20" spans="1:8" ht="15.75">
      <c r="A20" s="31"/>
      <c r="B20" s="8"/>
      <c r="C20" s="8"/>
      <c r="D20" s="8"/>
      <c r="E20" s="8"/>
      <c r="F20" s="8"/>
      <c r="H20" s="5" t="s">
        <v>31</v>
      </c>
    </row>
    <row r="21" spans="1:8" ht="33" customHeight="1">
      <c r="A21" s="17" t="s">
        <v>42</v>
      </c>
      <c r="B21" s="103" t="s">
        <v>6</v>
      </c>
      <c r="C21" s="103"/>
      <c r="D21" s="103"/>
      <c r="E21" s="103"/>
      <c r="F21" s="21" t="s">
        <v>18</v>
      </c>
      <c r="G21" s="22"/>
      <c r="H21" s="5">
        <f>D5</f>
        <v>467.3</v>
      </c>
    </row>
    <row r="22" spans="1:10" ht="18" customHeight="1">
      <c r="A22" s="23">
        <v>1</v>
      </c>
      <c r="B22" s="104" t="s">
        <v>8</v>
      </c>
      <c r="C22" s="104"/>
      <c r="D22" s="104"/>
      <c r="E22" s="104"/>
      <c r="F22" s="1">
        <f>I12</f>
        <v>22430.4</v>
      </c>
      <c r="G22" s="24"/>
      <c r="H22" s="5" t="s">
        <v>32</v>
      </c>
      <c r="I22" s="5" t="s">
        <v>33</v>
      </c>
      <c r="J22" s="5" t="s">
        <v>34</v>
      </c>
    </row>
    <row r="23" spans="1:7" ht="18" customHeight="1">
      <c r="A23" s="25">
        <v>2</v>
      </c>
      <c r="B23" s="86" t="s">
        <v>47</v>
      </c>
      <c r="C23" s="86"/>
      <c r="D23" s="86"/>
      <c r="E23" s="86"/>
      <c r="F23" s="2">
        <f>0.26*12*H21</f>
        <v>1457.976</v>
      </c>
      <c r="G23" s="24"/>
    </row>
    <row r="24" spans="1:7" ht="18" customHeight="1">
      <c r="A24" s="25">
        <v>3</v>
      </c>
      <c r="B24" s="86" t="s">
        <v>52</v>
      </c>
      <c r="C24" s="86"/>
      <c r="D24" s="86"/>
      <c r="E24" s="86"/>
      <c r="F24" s="2">
        <f>I13</f>
        <v>3869.2439999999997</v>
      </c>
      <c r="G24" s="24"/>
    </row>
    <row r="25" spans="1:7" ht="18" customHeight="1">
      <c r="A25" s="25">
        <v>4</v>
      </c>
      <c r="B25" s="86" t="s">
        <v>12</v>
      </c>
      <c r="C25" s="86"/>
      <c r="D25" s="86"/>
      <c r="E25" s="86"/>
      <c r="F25" s="2">
        <f>F26+F27+F28</f>
        <v>2148</v>
      </c>
      <c r="G25" s="24"/>
    </row>
    <row r="26" spans="1:7" ht="16.5" customHeight="1">
      <c r="A26" s="25" t="s">
        <v>13</v>
      </c>
      <c r="B26" s="86" t="s">
        <v>35</v>
      </c>
      <c r="C26" s="86"/>
      <c r="D26" s="86"/>
      <c r="E26" s="86"/>
      <c r="F26" s="3">
        <v>0</v>
      </c>
      <c r="G26" s="12"/>
    </row>
    <row r="27" spans="1:7" ht="16.5" customHeight="1">
      <c r="A27" s="25" t="s">
        <v>13</v>
      </c>
      <c r="B27" s="86" t="s">
        <v>82</v>
      </c>
      <c r="C27" s="86"/>
      <c r="D27" s="86"/>
      <c r="E27" s="86"/>
      <c r="F27" s="3">
        <f>F40</f>
        <v>2148</v>
      </c>
      <c r="G27" s="12"/>
    </row>
    <row r="28" spans="1:7" ht="16.5" customHeight="1">
      <c r="A28" s="25" t="s">
        <v>13</v>
      </c>
      <c r="B28" s="86" t="s">
        <v>36</v>
      </c>
      <c r="C28" s="86"/>
      <c r="D28" s="86"/>
      <c r="E28" s="86"/>
      <c r="F28" s="3">
        <v>0</v>
      </c>
      <c r="G28" s="12"/>
    </row>
    <row r="29" spans="1:7" ht="17.25" customHeight="1">
      <c r="A29" s="25">
        <v>5</v>
      </c>
      <c r="B29" s="87" t="s">
        <v>73</v>
      </c>
      <c r="C29" s="87"/>
      <c r="D29" s="87"/>
      <c r="E29" s="87"/>
      <c r="F29" s="3">
        <f>D15</f>
        <v>74617.33</v>
      </c>
      <c r="G29" s="12"/>
    </row>
    <row r="30" spans="1:7" ht="17.25" customHeight="1">
      <c r="A30" s="25">
        <v>6</v>
      </c>
      <c r="B30" s="87" t="s">
        <v>51</v>
      </c>
      <c r="C30" s="87"/>
      <c r="D30" s="87"/>
      <c r="E30" s="87"/>
      <c r="F30" s="3">
        <f>D16</f>
        <v>3674.3900000000003</v>
      </c>
      <c r="G30" s="12"/>
    </row>
    <row r="31" spans="1:7" ht="17.25" customHeight="1">
      <c r="A31" s="25">
        <v>7</v>
      </c>
      <c r="B31" s="87" t="s">
        <v>55</v>
      </c>
      <c r="C31" s="87"/>
      <c r="D31" s="87"/>
      <c r="E31" s="87"/>
      <c r="F31" s="3">
        <f>D12+D13</f>
        <v>14018.88</v>
      </c>
      <c r="G31" s="12"/>
    </row>
    <row r="32" spans="1:7" s="28" customFormat="1" ht="21" customHeight="1">
      <c r="A32" s="26"/>
      <c r="B32" s="111" t="s">
        <v>14</v>
      </c>
      <c r="C32" s="111"/>
      <c r="D32" s="111"/>
      <c r="E32" s="111"/>
      <c r="F32" s="27">
        <f>F22+F23+F24+F25+F31+F30+F29</f>
        <v>122216.22</v>
      </c>
      <c r="G32" s="9"/>
    </row>
    <row r="34" spans="1:6" ht="18" customHeight="1">
      <c r="A34" s="68" t="s">
        <v>81</v>
      </c>
      <c r="B34" s="68"/>
      <c r="C34" s="68"/>
      <c r="D34" s="68"/>
      <c r="E34" s="68"/>
      <c r="F34" s="3">
        <f>D7+D17-F32</f>
        <v>40654.24000000002</v>
      </c>
    </row>
    <row r="35" spans="1:6" ht="20.25" customHeight="1">
      <c r="A35" s="64" t="s">
        <v>79</v>
      </c>
      <c r="B35" s="64"/>
      <c r="C35" s="64"/>
      <c r="D35" s="64"/>
      <c r="E35" s="64"/>
      <c r="F35" s="3">
        <f>F17</f>
        <v>-70695.14</v>
      </c>
    </row>
    <row r="36" spans="1:6" ht="18" customHeight="1">
      <c r="A36" s="65" t="s">
        <v>80</v>
      </c>
      <c r="B36" s="65"/>
      <c r="C36" s="65"/>
      <c r="D36" s="65"/>
      <c r="E36" s="65"/>
      <c r="F36" s="3">
        <f>F34+F35</f>
        <v>-30040.89999999998</v>
      </c>
    </row>
    <row r="37" ht="11.25" customHeight="1"/>
    <row r="39" spans="1:6" ht="15.75">
      <c r="A39" s="29" t="s">
        <v>26</v>
      </c>
      <c r="B39" s="29" t="s">
        <v>17</v>
      </c>
      <c r="C39" s="108" t="s">
        <v>37</v>
      </c>
      <c r="D39" s="109"/>
      <c r="E39" s="110"/>
      <c r="F39" s="29" t="s">
        <v>38</v>
      </c>
    </row>
    <row r="40" spans="1:6" s="34" customFormat="1" ht="15.75">
      <c r="A40" s="33"/>
      <c r="B40" s="35" t="s">
        <v>78</v>
      </c>
      <c r="C40" s="105" t="s">
        <v>77</v>
      </c>
      <c r="D40" s="106"/>
      <c r="E40" s="107"/>
      <c r="F40" s="36">
        <f>12*179</f>
        <v>2148</v>
      </c>
    </row>
    <row r="41" spans="1:6" ht="15.75">
      <c r="A41" s="4"/>
      <c r="B41" s="6"/>
      <c r="C41" s="98"/>
      <c r="D41" s="99"/>
      <c r="E41" s="100"/>
      <c r="F41" s="7"/>
    </row>
    <row r="42" spans="1:6" s="28" customFormat="1" ht="15.75">
      <c r="A42" s="101" t="s">
        <v>39</v>
      </c>
      <c r="B42" s="101"/>
      <c r="C42" s="101"/>
      <c r="D42" s="101"/>
      <c r="E42" s="101"/>
      <c r="F42" s="30">
        <f>SUM(F40:F41)</f>
        <v>2148</v>
      </c>
    </row>
  </sheetData>
  <sheetProtection selectLockedCells="1" selectUnlockedCells="1"/>
  <mergeCells count="19">
    <mergeCell ref="A1:F1"/>
    <mergeCell ref="A2:F2"/>
    <mergeCell ref="A19:F19"/>
    <mergeCell ref="B21:E21"/>
    <mergeCell ref="B22:E22"/>
    <mergeCell ref="B23:E23"/>
    <mergeCell ref="B24:E24"/>
    <mergeCell ref="B25:E25"/>
    <mergeCell ref="B26:E26"/>
    <mergeCell ref="B27:E27"/>
    <mergeCell ref="B28:E28"/>
    <mergeCell ref="B31:E31"/>
    <mergeCell ref="B30:E30"/>
    <mergeCell ref="C41:E41"/>
    <mergeCell ref="A42:E42"/>
    <mergeCell ref="C39:E39"/>
    <mergeCell ref="C40:E40"/>
    <mergeCell ref="B32:E32"/>
    <mergeCell ref="B29:E29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2"/>
  <sheetViews>
    <sheetView view="pageBreakPreview" zoomScaleSheetLayoutView="100" zoomScalePageLayoutView="0" workbookViewId="0" topLeftCell="A18">
      <selection activeCell="L28" sqref="L2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02" t="s">
        <v>40</v>
      </c>
      <c r="B1" s="102"/>
      <c r="C1" s="102"/>
      <c r="D1" s="102"/>
      <c r="E1" s="102"/>
      <c r="F1" s="102"/>
      <c r="G1" s="69"/>
    </row>
    <row r="2" spans="1:8" ht="15.75">
      <c r="A2" s="102" t="s">
        <v>66</v>
      </c>
      <c r="B2" s="102"/>
      <c r="C2" s="102"/>
      <c r="D2" s="102"/>
      <c r="E2" s="102"/>
      <c r="F2" s="102"/>
      <c r="G2" s="9"/>
      <c r="H2" s="10"/>
    </row>
    <row r="3" ht="9" customHeight="1"/>
    <row r="4" spans="1:6" ht="15.75" hidden="1" outlineLevel="1">
      <c r="A4" s="12" t="s">
        <v>76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467.3</v>
      </c>
      <c r="E5" s="12" t="s">
        <v>20</v>
      </c>
      <c r="F5" s="12"/>
    </row>
    <row r="6" ht="9" customHeight="1" collapsed="1">
      <c r="I6" s="32"/>
    </row>
    <row r="7" spans="1:6" ht="15.75">
      <c r="A7" s="9"/>
      <c r="C7" s="9"/>
      <c r="D7" s="13"/>
      <c r="E7" s="9"/>
      <c r="F7" s="9"/>
    </row>
    <row r="8" spans="1:6" ht="15.75">
      <c r="A8" s="9" t="s">
        <v>23</v>
      </c>
      <c r="C8" s="12"/>
      <c r="D8" s="14">
        <f>C17</f>
        <v>-80128.84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55">
        <v>-13409.8</v>
      </c>
      <c r="D11" s="53">
        <v>56076</v>
      </c>
      <c r="E11" s="53">
        <v>46526.8</v>
      </c>
      <c r="F11" s="53">
        <f aca="true" t="shared" si="0" ref="F11:F16">C11-D11+E11</f>
        <v>-22959</v>
      </c>
      <c r="G11" s="16" t="s">
        <v>43</v>
      </c>
      <c r="H11" s="16">
        <v>10</v>
      </c>
      <c r="I11" s="66">
        <f>H11*12*H21</f>
        <v>56076</v>
      </c>
    </row>
    <row r="12" spans="1:9" s="20" customFormat="1" ht="15.75">
      <c r="A12" s="4">
        <v>2</v>
      </c>
      <c r="B12" s="18" t="s">
        <v>3</v>
      </c>
      <c r="C12" s="55">
        <v>-2668.59</v>
      </c>
      <c r="D12" s="53">
        <v>11159.16</v>
      </c>
      <c r="E12" s="53">
        <v>9258.84</v>
      </c>
      <c r="F12" s="53">
        <f t="shared" si="0"/>
        <v>-4568.91</v>
      </c>
      <c r="G12" s="16" t="s">
        <v>44</v>
      </c>
      <c r="H12" s="16">
        <v>4</v>
      </c>
      <c r="I12" s="67">
        <f>H12*12*H21</f>
        <v>22430.4</v>
      </c>
    </row>
    <row r="13" spans="1:9" s="20" customFormat="1" ht="29.25" customHeight="1">
      <c r="A13" s="4">
        <v>3</v>
      </c>
      <c r="B13" s="18" t="s">
        <v>46</v>
      </c>
      <c r="C13" s="55">
        <v>-683.85</v>
      </c>
      <c r="D13" s="53">
        <v>2859.72</v>
      </c>
      <c r="E13" s="53">
        <v>2372.77</v>
      </c>
      <c r="F13" s="53">
        <f t="shared" si="0"/>
        <v>-1170.7999999999997</v>
      </c>
      <c r="G13" s="16" t="s">
        <v>56</v>
      </c>
      <c r="H13" s="16">
        <v>0.69</v>
      </c>
      <c r="I13" s="67">
        <f>H13*12*H21</f>
        <v>3869.2439999999997</v>
      </c>
    </row>
    <row r="14" spans="1:8" s="20" customFormat="1" ht="30" customHeight="1">
      <c r="A14" s="4">
        <v>4</v>
      </c>
      <c r="B14" s="18" t="s">
        <v>47</v>
      </c>
      <c r="C14" s="55">
        <v>-348.67</v>
      </c>
      <c r="D14" s="53">
        <v>1457.99</v>
      </c>
      <c r="E14" s="53">
        <v>1209.68</v>
      </c>
      <c r="F14" s="53">
        <f t="shared" si="0"/>
        <v>-596.98</v>
      </c>
      <c r="G14" s="19"/>
      <c r="H14" s="19"/>
    </row>
    <row r="15" spans="1:8" s="20" customFormat="1" ht="30" customHeight="1">
      <c r="A15" s="4">
        <v>5</v>
      </c>
      <c r="B15" s="18" t="s">
        <v>73</v>
      </c>
      <c r="C15" s="55">
        <v>-58572.02</v>
      </c>
      <c r="D15" s="53">
        <v>74617.33</v>
      </c>
      <c r="E15" s="53">
        <v>94835.49</v>
      </c>
      <c r="F15" s="53">
        <f t="shared" si="0"/>
        <v>-38353.86</v>
      </c>
      <c r="G15" s="19"/>
      <c r="H15" s="19"/>
    </row>
    <row r="16" spans="1:8" s="20" customFormat="1" ht="30" customHeight="1">
      <c r="A16" s="4">
        <v>6</v>
      </c>
      <c r="B16" s="18" t="s">
        <v>51</v>
      </c>
      <c r="C16" s="55">
        <v>-4445.91</v>
      </c>
      <c r="D16" s="53">
        <f>8279.26-4604.87</f>
        <v>3674.3900000000003</v>
      </c>
      <c r="E16" s="53">
        <v>5074.71</v>
      </c>
      <c r="F16" s="53">
        <f t="shared" si="0"/>
        <v>-3045.59</v>
      </c>
      <c r="G16" s="19"/>
      <c r="H16" s="19"/>
    </row>
    <row r="17" spans="1:6" ht="19.5" customHeight="1">
      <c r="A17" s="4"/>
      <c r="B17" s="18" t="s">
        <v>4</v>
      </c>
      <c r="C17" s="54">
        <f>SUM(C11:C16)</f>
        <v>-80128.84</v>
      </c>
      <c r="D17" s="54">
        <f>SUM(D11:D16)</f>
        <v>149844.59000000003</v>
      </c>
      <c r="E17" s="54">
        <f>SUM(E11:E16)</f>
        <v>159278.29</v>
      </c>
      <c r="F17" s="54">
        <f>SUM(F11:F16)</f>
        <v>-70695.14</v>
      </c>
    </row>
    <row r="18" ht="11.25" customHeight="1"/>
    <row r="19" spans="1:6" ht="15.75">
      <c r="A19" s="102" t="s">
        <v>30</v>
      </c>
      <c r="B19" s="102"/>
      <c r="C19" s="102"/>
      <c r="D19" s="102"/>
      <c r="E19" s="102"/>
      <c r="F19" s="102"/>
    </row>
    <row r="20" spans="1:8" ht="15.75">
      <c r="A20" s="69"/>
      <c r="B20" s="69"/>
      <c r="C20" s="69"/>
      <c r="D20" s="69"/>
      <c r="E20" s="69"/>
      <c r="F20" s="69"/>
      <c r="H20" s="5" t="s">
        <v>31</v>
      </c>
    </row>
    <row r="21" spans="1:8" ht="33" customHeight="1">
      <c r="A21" s="17" t="s">
        <v>42</v>
      </c>
      <c r="B21" s="103" t="s">
        <v>6</v>
      </c>
      <c r="C21" s="103"/>
      <c r="D21" s="103"/>
      <c r="E21" s="103"/>
      <c r="F21" s="21" t="s">
        <v>18</v>
      </c>
      <c r="G21" s="22"/>
      <c r="H21" s="5">
        <f>D5</f>
        <v>467.3</v>
      </c>
    </row>
    <row r="22" spans="1:10" ht="18" customHeight="1">
      <c r="A22" s="23">
        <v>1</v>
      </c>
      <c r="B22" s="104" t="s">
        <v>8</v>
      </c>
      <c r="C22" s="104"/>
      <c r="D22" s="104"/>
      <c r="E22" s="104"/>
      <c r="F22" s="1">
        <f>I12</f>
        <v>22430.4</v>
      </c>
      <c r="G22" s="24"/>
      <c r="H22" s="5" t="s">
        <v>32</v>
      </c>
      <c r="I22" s="5" t="s">
        <v>33</v>
      </c>
      <c r="J22" s="5" t="s">
        <v>34</v>
      </c>
    </row>
    <row r="23" spans="1:7" ht="18" customHeight="1">
      <c r="A23" s="25">
        <v>2</v>
      </c>
      <c r="B23" s="86" t="s">
        <v>47</v>
      </c>
      <c r="C23" s="86"/>
      <c r="D23" s="86"/>
      <c r="E23" s="86"/>
      <c r="F23" s="2">
        <f>0.26*12*H21</f>
        <v>1457.976</v>
      </c>
      <c r="G23" s="24"/>
    </row>
    <row r="24" spans="1:7" ht="18" customHeight="1">
      <c r="A24" s="25">
        <v>3</v>
      </c>
      <c r="B24" s="86" t="s">
        <v>52</v>
      </c>
      <c r="C24" s="86"/>
      <c r="D24" s="86"/>
      <c r="E24" s="86"/>
      <c r="F24" s="2">
        <f>I13</f>
        <v>3869.2439999999997</v>
      </c>
      <c r="G24" s="24"/>
    </row>
    <row r="25" spans="1:7" ht="18" customHeight="1">
      <c r="A25" s="25">
        <v>4</v>
      </c>
      <c r="B25" s="86" t="s">
        <v>12</v>
      </c>
      <c r="C25" s="86"/>
      <c r="D25" s="86"/>
      <c r="E25" s="86"/>
      <c r="F25" s="2">
        <f>F26+F27+F28</f>
        <v>2148</v>
      </c>
      <c r="G25" s="24"/>
    </row>
    <row r="26" spans="1:7" ht="16.5" customHeight="1">
      <c r="A26" s="25" t="s">
        <v>13</v>
      </c>
      <c r="B26" s="86" t="s">
        <v>35</v>
      </c>
      <c r="C26" s="86"/>
      <c r="D26" s="86"/>
      <c r="E26" s="86"/>
      <c r="F26" s="3">
        <v>0</v>
      </c>
      <c r="G26" s="12"/>
    </row>
    <row r="27" spans="1:7" ht="16.5" customHeight="1">
      <c r="A27" s="25" t="s">
        <v>13</v>
      </c>
      <c r="B27" s="86" t="s">
        <v>82</v>
      </c>
      <c r="C27" s="86"/>
      <c r="D27" s="86"/>
      <c r="E27" s="86"/>
      <c r="F27" s="3">
        <f>F40</f>
        <v>2148</v>
      </c>
      <c r="G27" s="12"/>
    </row>
    <row r="28" spans="1:7" ht="16.5" customHeight="1">
      <c r="A28" s="25" t="s">
        <v>13</v>
      </c>
      <c r="B28" s="86" t="s">
        <v>36</v>
      </c>
      <c r="C28" s="86"/>
      <c r="D28" s="86"/>
      <c r="E28" s="86"/>
      <c r="F28" s="3">
        <v>0</v>
      </c>
      <c r="G28" s="12"/>
    </row>
    <row r="29" spans="1:7" ht="17.25" customHeight="1">
      <c r="A29" s="25">
        <v>5</v>
      </c>
      <c r="B29" s="87" t="s">
        <v>73</v>
      </c>
      <c r="C29" s="87"/>
      <c r="D29" s="87"/>
      <c r="E29" s="87"/>
      <c r="F29" s="3">
        <f>D15</f>
        <v>74617.33</v>
      </c>
      <c r="G29" s="12"/>
    </row>
    <row r="30" spans="1:7" ht="17.25" customHeight="1">
      <c r="A30" s="25">
        <v>6</v>
      </c>
      <c r="B30" s="87" t="s">
        <v>51</v>
      </c>
      <c r="C30" s="87"/>
      <c r="D30" s="87"/>
      <c r="E30" s="87"/>
      <c r="F30" s="3">
        <f>D16</f>
        <v>3674.3900000000003</v>
      </c>
      <c r="G30" s="12"/>
    </row>
    <row r="31" spans="1:7" ht="17.25" customHeight="1">
      <c r="A31" s="25">
        <v>7</v>
      </c>
      <c r="B31" s="87" t="s">
        <v>55</v>
      </c>
      <c r="C31" s="87"/>
      <c r="D31" s="87"/>
      <c r="E31" s="87"/>
      <c r="F31" s="3">
        <f>D12+D13</f>
        <v>14018.88</v>
      </c>
      <c r="G31" s="12"/>
    </row>
    <row r="32" spans="1:7" s="28" customFormat="1" ht="21" customHeight="1">
      <c r="A32" s="26"/>
      <c r="B32" s="111" t="s">
        <v>14</v>
      </c>
      <c r="C32" s="111"/>
      <c r="D32" s="111"/>
      <c r="E32" s="111"/>
      <c r="F32" s="27">
        <f>F22+F23+F24+F25+F31+F30+F29</f>
        <v>122216.22</v>
      </c>
      <c r="G32" s="9"/>
    </row>
    <row r="34" spans="1:6" ht="18" customHeight="1">
      <c r="A34" s="68" t="s">
        <v>81</v>
      </c>
      <c r="B34" s="68"/>
      <c r="C34" s="68"/>
      <c r="D34" s="68"/>
      <c r="E34" s="68"/>
      <c r="F34" s="3">
        <f>D7+D17-F32</f>
        <v>27628.370000000024</v>
      </c>
    </row>
    <row r="35" spans="1:6" ht="20.25" customHeight="1">
      <c r="A35" s="68" t="s">
        <v>79</v>
      </c>
      <c r="B35" s="68"/>
      <c r="C35" s="68"/>
      <c r="D35" s="68"/>
      <c r="E35" s="68"/>
      <c r="F35" s="3">
        <f>F17</f>
        <v>-70695.14</v>
      </c>
    </row>
    <row r="36" spans="1:6" ht="18" customHeight="1">
      <c r="A36" s="65" t="s">
        <v>80</v>
      </c>
      <c r="B36" s="65"/>
      <c r="C36" s="65"/>
      <c r="D36" s="65"/>
      <c r="E36" s="65"/>
      <c r="F36" s="3">
        <f>F34+F35</f>
        <v>-43066.769999999975</v>
      </c>
    </row>
    <row r="37" ht="11.25" customHeight="1"/>
    <row r="39" spans="1:6" ht="15.75">
      <c r="A39" s="29" t="s">
        <v>26</v>
      </c>
      <c r="B39" s="29" t="s">
        <v>17</v>
      </c>
      <c r="C39" s="108" t="s">
        <v>37</v>
      </c>
      <c r="D39" s="109"/>
      <c r="E39" s="110"/>
      <c r="F39" s="29" t="s">
        <v>38</v>
      </c>
    </row>
    <row r="40" spans="1:6" s="34" customFormat="1" ht="15.75">
      <c r="A40" s="33"/>
      <c r="B40" s="35" t="s">
        <v>78</v>
      </c>
      <c r="C40" s="105" t="s">
        <v>77</v>
      </c>
      <c r="D40" s="106"/>
      <c r="E40" s="107"/>
      <c r="F40" s="36">
        <f>12*179</f>
        <v>2148</v>
      </c>
    </row>
    <row r="41" spans="1:6" ht="15.75">
      <c r="A41" s="4"/>
      <c r="B41" s="6"/>
      <c r="C41" s="98"/>
      <c r="D41" s="99"/>
      <c r="E41" s="100"/>
      <c r="F41" s="7"/>
    </row>
    <row r="42" spans="1:6" s="28" customFormat="1" ht="15.75">
      <c r="A42" s="101" t="s">
        <v>39</v>
      </c>
      <c r="B42" s="101"/>
      <c r="C42" s="101"/>
      <c r="D42" s="101"/>
      <c r="E42" s="101"/>
      <c r="F42" s="30">
        <f>SUM(F40:F41)</f>
        <v>2148</v>
      </c>
    </row>
  </sheetData>
  <sheetProtection selectLockedCells="1" selectUnlockedCells="1"/>
  <mergeCells count="19">
    <mergeCell ref="A1:F1"/>
    <mergeCell ref="A2:F2"/>
    <mergeCell ref="A19:F19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A42:E42"/>
    <mergeCell ref="B30:E30"/>
    <mergeCell ref="B31:E31"/>
    <mergeCell ref="B32:E32"/>
    <mergeCell ref="C39:E39"/>
    <mergeCell ref="C40:E40"/>
    <mergeCell ref="C41:E4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9">
      <selection activeCell="E13" sqref="E13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12" t="s">
        <v>45</v>
      </c>
      <c r="B1" s="112"/>
      <c r="C1" s="112"/>
      <c r="D1" s="112"/>
      <c r="E1" s="112"/>
    </row>
    <row r="2" spans="1:5" ht="18.75">
      <c r="A2" s="112" t="s">
        <v>67</v>
      </c>
      <c r="B2" s="112"/>
      <c r="C2" s="112"/>
      <c r="D2" s="112"/>
      <c r="E2" s="112"/>
    </row>
    <row r="3" ht="18.75">
      <c r="A3" s="37"/>
    </row>
    <row r="4" ht="18.75">
      <c r="A4" s="38" t="s">
        <v>68</v>
      </c>
    </row>
    <row r="5" ht="18.75">
      <c r="A5" s="38" t="s">
        <v>69</v>
      </c>
    </row>
    <row r="6" ht="18.75">
      <c r="A6" s="38"/>
    </row>
    <row r="7" ht="16.5" thickBot="1">
      <c r="A7" s="39" t="s">
        <v>70</v>
      </c>
    </row>
    <row r="8" spans="1:5" ht="50.25" customHeight="1" thickBot="1">
      <c r="A8" s="40"/>
      <c r="B8" s="41" t="s">
        <v>71</v>
      </c>
      <c r="C8" s="41" t="s">
        <v>0</v>
      </c>
      <c r="D8" s="41" t="s">
        <v>1</v>
      </c>
      <c r="E8" s="41" t="s">
        <v>23</v>
      </c>
    </row>
    <row r="9" spans="1:5" ht="19.5" thickBot="1">
      <c r="A9" s="42" t="s">
        <v>2</v>
      </c>
      <c r="B9" s="43">
        <v>0</v>
      </c>
      <c r="C9" s="43">
        <v>32711</v>
      </c>
      <c r="D9" s="43">
        <v>19301.2</v>
      </c>
      <c r="E9" s="43">
        <v>13409.8</v>
      </c>
    </row>
    <row r="10" spans="1:5" ht="19.5" thickBot="1">
      <c r="A10" s="42" t="s">
        <v>3</v>
      </c>
      <c r="B10" s="43">
        <v>0</v>
      </c>
      <c r="C10" s="43">
        <v>6509.51</v>
      </c>
      <c r="D10" s="43">
        <v>3840.92</v>
      </c>
      <c r="E10" s="43">
        <v>2668.59</v>
      </c>
    </row>
    <row r="11" spans="1:5" ht="38.25" thickBot="1">
      <c r="A11" s="42" t="s">
        <v>46</v>
      </c>
      <c r="B11" s="43">
        <v>0</v>
      </c>
      <c r="C11" s="43">
        <v>1668.17</v>
      </c>
      <c r="D11" s="43">
        <v>984.32</v>
      </c>
      <c r="E11" s="43">
        <v>683.85</v>
      </c>
    </row>
    <row r="12" spans="1:5" ht="19.5" customHeight="1" thickBot="1">
      <c r="A12" s="42" t="s">
        <v>47</v>
      </c>
      <c r="B12" s="43">
        <v>0</v>
      </c>
      <c r="C12" s="43">
        <v>850.5</v>
      </c>
      <c r="D12" s="43">
        <v>501.83</v>
      </c>
      <c r="E12" s="43">
        <v>348.67</v>
      </c>
    </row>
    <row r="13" spans="1:5" ht="34.5" customHeight="1" thickBot="1">
      <c r="A13" s="42" t="s">
        <v>51</v>
      </c>
      <c r="B13" s="43">
        <v>0</v>
      </c>
      <c r="C13" s="43">
        <v>5394.48</v>
      </c>
      <c r="D13" s="43">
        <v>948.57</v>
      </c>
      <c r="E13" s="43">
        <v>4445.91</v>
      </c>
    </row>
    <row r="14" spans="1:5" ht="19.5" thickBot="1">
      <c r="A14" s="42" t="s">
        <v>72</v>
      </c>
      <c r="B14" s="43">
        <v>0</v>
      </c>
      <c r="C14" s="43">
        <v>85074.6</v>
      </c>
      <c r="D14" s="43">
        <v>26502.58</v>
      </c>
      <c r="E14" s="43">
        <v>58572.02</v>
      </c>
    </row>
    <row r="15" spans="1:5" ht="19.5" thickBot="1">
      <c r="A15" s="42" t="s">
        <v>4</v>
      </c>
      <c r="B15" s="44">
        <v>0</v>
      </c>
      <c r="C15" s="44">
        <v>132208.26</v>
      </c>
      <c r="D15" s="44">
        <v>52079.42</v>
      </c>
      <c r="E15" s="44">
        <v>80128.84</v>
      </c>
    </row>
    <row r="16" ht="18.75">
      <c r="A16" s="45"/>
    </row>
    <row r="17" ht="19.5" thickBot="1">
      <c r="A17" s="45" t="s">
        <v>5</v>
      </c>
    </row>
    <row r="18" spans="1:3" ht="38.25" thickBot="1">
      <c r="A18" s="46" t="s">
        <v>48</v>
      </c>
      <c r="B18" s="41" t="s">
        <v>6</v>
      </c>
      <c r="C18" s="41" t="s">
        <v>18</v>
      </c>
    </row>
    <row r="19" spans="1:3" ht="19.5" thickBot="1">
      <c r="A19" s="47" t="s">
        <v>7</v>
      </c>
      <c r="B19" s="48" t="s">
        <v>3</v>
      </c>
      <c r="C19" s="43">
        <v>8177.68</v>
      </c>
    </row>
    <row r="20" spans="1:3" ht="19.5" thickBot="1">
      <c r="A20" s="47" t="s">
        <v>9</v>
      </c>
      <c r="B20" s="48" t="s">
        <v>47</v>
      </c>
      <c r="C20" s="43">
        <v>850.5</v>
      </c>
    </row>
    <row r="21" spans="1:3" ht="38.25" thickBot="1">
      <c r="A21" s="47" t="s">
        <v>10</v>
      </c>
      <c r="B21" s="48" t="s">
        <v>51</v>
      </c>
      <c r="C21" s="43">
        <v>5394.48</v>
      </c>
    </row>
    <row r="22" spans="1:3" ht="19.5" thickBot="1">
      <c r="A22" s="47" t="s">
        <v>10</v>
      </c>
      <c r="B22" s="48" t="s">
        <v>73</v>
      </c>
      <c r="C22" s="43">
        <v>85074.6</v>
      </c>
    </row>
    <row r="23" spans="1:3" ht="19.5" thickBot="1">
      <c r="A23" s="47" t="s">
        <v>11</v>
      </c>
      <c r="B23" s="48" t="s">
        <v>8</v>
      </c>
      <c r="C23" s="43">
        <v>13084.4</v>
      </c>
    </row>
    <row r="24" spans="1:3" ht="19.5" thickBot="1">
      <c r="A24" s="47" t="s">
        <v>11</v>
      </c>
      <c r="B24" s="48" t="s">
        <v>52</v>
      </c>
      <c r="C24" s="43">
        <v>2257.06</v>
      </c>
    </row>
    <row r="25" spans="1:3" ht="38.25" thickBot="1">
      <c r="A25" s="47" t="s">
        <v>53</v>
      </c>
      <c r="B25" s="48" t="s">
        <v>12</v>
      </c>
      <c r="C25" s="43">
        <v>3853</v>
      </c>
    </row>
    <row r="26" spans="1:3" ht="19.5" thickBot="1">
      <c r="A26" s="47" t="s">
        <v>13</v>
      </c>
      <c r="B26" s="49" t="s">
        <v>62</v>
      </c>
      <c r="C26" s="43">
        <v>1253</v>
      </c>
    </row>
    <row r="27" spans="1:3" ht="19.5" thickBot="1">
      <c r="A27" s="47" t="s">
        <v>13</v>
      </c>
      <c r="B27" s="49" t="s">
        <v>74</v>
      </c>
      <c r="C27" s="43">
        <v>2600</v>
      </c>
    </row>
    <row r="28" spans="1:3" ht="19.5" thickBot="1">
      <c r="A28" s="47" t="s">
        <v>54</v>
      </c>
      <c r="B28" s="49" t="s">
        <v>63</v>
      </c>
      <c r="C28" s="43">
        <v>490.67</v>
      </c>
    </row>
    <row r="29" spans="1:3" ht="38.25" thickBot="1">
      <c r="A29" s="42"/>
      <c r="B29" s="50" t="s">
        <v>49</v>
      </c>
      <c r="C29" s="44">
        <v>119182.39</v>
      </c>
    </row>
    <row r="30" ht="15.75" thickBot="1">
      <c r="A30" s="51"/>
    </row>
    <row r="31" spans="1:2" ht="57" thickBot="1">
      <c r="A31" s="56" t="s">
        <v>57</v>
      </c>
      <c r="B31" s="41">
        <v>13025.87</v>
      </c>
    </row>
    <row r="32" spans="1:2" ht="57" thickBot="1">
      <c r="A32" s="42" t="s">
        <v>15</v>
      </c>
      <c r="B32" s="44">
        <v>80128.84</v>
      </c>
    </row>
    <row r="33" spans="1:2" ht="38.25" thickBot="1">
      <c r="A33" s="47" t="s">
        <v>16</v>
      </c>
      <c r="B33" s="44" t="s">
        <v>75</v>
      </c>
    </row>
    <row r="34" spans="1:2" ht="38.25" thickBot="1">
      <c r="A34" s="47" t="s">
        <v>50</v>
      </c>
      <c r="B34" s="44">
        <v>13409.8</v>
      </c>
    </row>
    <row r="35" ht="15">
      <c r="A35" s="51"/>
    </row>
    <row r="36" ht="15.75">
      <c r="A36" s="52" t="s">
        <v>64</v>
      </c>
    </row>
    <row r="37" ht="15.75">
      <c r="A37" s="57"/>
    </row>
    <row r="38" ht="15.75">
      <c r="A38" s="57"/>
    </row>
    <row r="39" ht="15.75">
      <c r="A39" s="57" t="s">
        <v>65</v>
      </c>
    </row>
    <row r="40" ht="16.5" thickBot="1">
      <c r="A40" s="58"/>
    </row>
    <row r="41" spans="1:3" ht="15.75" thickBot="1">
      <c r="A41" s="59" t="s">
        <v>17</v>
      </c>
      <c r="B41" s="60" t="s">
        <v>37</v>
      </c>
      <c r="C41" s="60" t="s">
        <v>59</v>
      </c>
    </row>
    <row r="42" spans="1:3" ht="16.5" thickBot="1">
      <c r="A42" s="62" t="s">
        <v>61</v>
      </c>
      <c r="B42" s="63" t="s">
        <v>58</v>
      </c>
      <c r="C42" s="61">
        <v>179</v>
      </c>
    </row>
    <row r="43" spans="1:3" ht="16.5" thickBot="1">
      <c r="A43" s="62" t="s">
        <v>60</v>
      </c>
      <c r="B43" s="63" t="s">
        <v>74</v>
      </c>
      <c r="C43" s="61">
        <v>2600</v>
      </c>
    </row>
    <row r="44" ht="15.75">
      <c r="A44" s="57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2017-05-23T11:23:33Z</cp:lastPrinted>
  <dcterms:created xsi:type="dcterms:W3CDTF">2015-10-12T10:40:12Z</dcterms:created>
  <dcterms:modified xsi:type="dcterms:W3CDTF">2018-03-28T08:13:17Z</dcterms:modified>
  <cp:category/>
  <cp:version/>
  <cp:contentType/>
  <cp:contentStatus/>
</cp:coreProperties>
</file>