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'2015'!$A$1:$F$62</definedName>
    <definedName name="_xlnm.Print_Area" localSheetId="2">'2015 (2)'!$A$1:$F$63</definedName>
    <definedName name="_xlnm.Print_Area" localSheetId="1">'2016'!$A$1:$F$40</definedName>
  </definedNames>
  <calcPr fullCalcOnLoad="1" refMode="R1C1"/>
</workbook>
</file>

<file path=xl/sharedStrings.xml><?xml version="1.0" encoding="utf-8"?>
<sst xmlns="http://schemas.openxmlformats.org/spreadsheetml/2006/main" count="466" uniqueCount="182">
  <si>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</si>
  <si>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</si>
  <si>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</si>
  <si>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</si>
  <si>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</si>
  <si>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</si>
  <si>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</si>
  <si>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</si>
  <si>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</si>
  <si>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</si>
  <si>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</si>
  <si>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</si>
  <si>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</si>
  <si>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</si>
  <si>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</si>
  <si>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</si>
  <si>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</si>
  <si>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</si>
  <si>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</si>
  <si>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</si>
  <si>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</si>
  <si>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</si>
  <si>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</si>
  <si>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</si>
  <si>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</si>
  <si>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</si>
  <si>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</si>
  <si>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</si>
  <si>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</si>
  <si>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</si>
  <si>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</si>
  <si>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</si>
  <si>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</si>
  <si>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</si>
  <si>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</si>
  <si>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</si>
  <si>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</si>
  <si>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</si>
  <si>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</si>
  <si>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</si>
  <si>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</si>
  <si>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Электроэнергия МОП</t>
  </si>
  <si>
    <t>Вывоз и складирование ТБО</t>
  </si>
  <si>
    <t>двор</t>
  </si>
  <si>
    <t>Ул. Земельная, д. 8 - 8 А</t>
  </si>
  <si>
    <t>В управлении ООО «УК Старый Город» -  с 01.09.2010 года</t>
  </si>
  <si>
    <t>осмотр э/сетей по заявке, смена ламп в МОП</t>
  </si>
  <si>
    <t>осмотр системы отопления, ремонтные работы</t>
  </si>
  <si>
    <t>осмотр систем водоснабжения, водоотведения</t>
  </si>
  <si>
    <t>прочистка внутренней канализации</t>
  </si>
  <si>
    <t>осмотр систем водоснабжения, водоотведения, ремонтные работы</t>
  </si>
  <si>
    <t>осмотр систем водоснабжения, водоотведения на предмет утечки</t>
  </si>
  <si>
    <t>Персонифицированный учет МКД (за 2014 год)</t>
  </si>
  <si>
    <t>Ул. Земельная, д. 8-8а</t>
  </si>
  <si>
    <t>В управлении ООО «УК Старый Город» - с 01.09.2010 года</t>
  </si>
  <si>
    <t>Общая площадь квартир –  1997,78 м.кв.</t>
  </si>
  <si>
    <t>Остаток на 01.01.2014 года – 132605,26 (+)</t>
  </si>
  <si>
    <t>Задолженность на 01.01.2014 г</t>
  </si>
  <si>
    <t>Поступило (оплата)</t>
  </si>
  <si>
    <t>Электроэнергия</t>
  </si>
  <si>
    <t>Расходы на управление МКД</t>
  </si>
  <si>
    <t>№ п/п</t>
  </si>
  <si>
    <t>1.</t>
  </si>
  <si>
    <t>2.</t>
  </si>
  <si>
    <t>3.</t>
  </si>
  <si>
    <t>4.</t>
  </si>
  <si>
    <t>Вывоз КГМ</t>
  </si>
  <si>
    <t>5.</t>
  </si>
  <si>
    <t>6.</t>
  </si>
  <si>
    <t>снятие показаний</t>
  </si>
  <si>
    <t>осмотр эл/сетей</t>
  </si>
  <si>
    <t>осмотр помещений на предмет утечки</t>
  </si>
  <si>
    <t>ремонт силового предохранительного шкафа</t>
  </si>
  <si>
    <t>прокладка трубопровода</t>
  </si>
  <si>
    <t>установка светильника, смена ламп накаливания</t>
  </si>
  <si>
    <t>пломбировка счетчика</t>
  </si>
  <si>
    <t>смена вентилей и клапанов</t>
  </si>
  <si>
    <t>прочистка канализации</t>
  </si>
  <si>
    <t>обшивка каркасных стен</t>
  </si>
  <si>
    <t>проверка систем отопления</t>
  </si>
  <si>
    <t>дератизация</t>
  </si>
  <si>
    <t>аварийные работы</t>
  </si>
  <si>
    <t>уборка придомовой территории</t>
  </si>
  <si>
    <t>Всего работ  за период</t>
  </si>
  <si>
    <t>Сальдо на 01.01.2015г (по начислениям) (+)</t>
  </si>
  <si>
    <t>Задолженность населения на 31.12.2014г., в т.ч.</t>
  </si>
  <si>
    <t>Экономист ООО «УК Старый город»                                                                  Хромушина Т.В.</t>
  </si>
  <si>
    <t>осмотр э/сетей по заявке</t>
  </si>
  <si>
    <t>+окос</t>
  </si>
  <si>
    <t>очистка канализации</t>
  </si>
  <si>
    <t>частичный ремонт трубопровода водоснабжения</t>
  </si>
  <si>
    <t>арс</t>
  </si>
  <si>
    <t>КГМ</t>
  </si>
  <si>
    <t>Аварийно-ремонтная служба</t>
  </si>
  <si>
    <t>осмотр и частичный ремонт системы отопления</t>
  </si>
  <si>
    <t>частичный ремонт канализации</t>
  </si>
  <si>
    <t>ежемесячно</t>
  </si>
  <si>
    <t>снятие показаний приборов учета электроэнергии</t>
  </si>
  <si>
    <t>Задолженность населения на 31.12.2015 г.</t>
  </si>
  <si>
    <t>Справочно: финансовый результат с учетом задолженности</t>
  </si>
  <si>
    <t>октябрь</t>
  </si>
  <si>
    <t>строительно-техническая экспертиза о состоянии конструкций и оборудования теплового пункта</t>
  </si>
  <si>
    <t>Снятие показаний приборов учета электроэнергии</t>
  </si>
  <si>
    <t>Строительная экспертиза</t>
  </si>
  <si>
    <t xml:space="preserve">Электроэнергия </t>
  </si>
  <si>
    <t>осмотр системы отопления, проверка отопительных приборов на прогрев</t>
  </si>
  <si>
    <t>Сальдо на 31.12.2015 г.</t>
  </si>
  <si>
    <t>Расшифровка работ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</si>
  <si>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</si>
  <si>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</si>
  <si>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</si>
  <si>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</si>
  <si>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</si>
  <si>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</si>
  <si>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Пломбировка счетчика</t>
  </si>
  <si>
    <t>Осмотр электрических сетей, смена ламп</t>
  </si>
  <si>
    <t>Осмотр чердачных и подвальных помещений</t>
  </si>
  <si>
    <t>Проверка на прогрев отопительных приборов с регулировкой</t>
  </si>
  <si>
    <t xml:space="preserve">Осмотр электрических сетей </t>
  </si>
  <si>
    <t>Осмотр электрических сетей</t>
  </si>
  <si>
    <t>Установка дверных блоков</t>
  </si>
  <si>
    <t>Смена вентилей и клапанов, внутренних трубопроводов</t>
  </si>
  <si>
    <t>Смена сгонов у трубопроводов</t>
  </si>
  <si>
    <t>Очистка канлизационной сети</t>
  </si>
  <si>
    <t>Осмотр электро сетей</t>
  </si>
  <si>
    <t>Очистка канализационной сети</t>
  </si>
  <si>
    <t>Очистка подвала от мусора</t>
  </si>
  <si>
    <t>Установка вентилей, задвижек, затворов</t>
  </si>
  <si>
    <t>Гидропневматическая промывка</t>
  </si>
  <si>
    <t>Осмотр электро сетей, смена ламп</t>
  </si>
  <si>
    <t>Аварийка</t>
  </si>
  <si>
    <t>Прокладка трубопроводов водоснабжения</t>
  </si>
  <si>
    <t>Осмотр чердачных и подвальных помещений, сис водоснабжения</t>
  </si>
  <si>
    <t>Смена внутренних трубопроводов из стальных</t>
  </si>
  <si>
    <t>Смена внутренних трубопроводов из стальных труб</t>
  </si>
  <si>
    <t xml:space="preserve">Смена вентилей и клапанов обратных муфтовых </t>
  </si>
  <si>
    <t>Дератизация/дезинфекция</t>
  </si>
  <si>
    <t xml:space="preserve">Дератизация </t>
  </si>
  <si>
    <t xml:space="preserve">Смена дверных приборов </t>
  </si>
  <si>
    <t xml:space="preserve">Вырезка сухих ветвей деревьев лиственных </t>
  </si>
  <si>
    <t>Дератизация</t>
  </si>
  <si>
    <t>Обслуживание УУТЭ</t>
  </si>
  <si>
    <t>Персонифицированный учет МКД  за  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</si>
  <si>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</si>
  <si>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</si>
  <si>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</si>
  <si>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</si>
  <si>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</si>
  <si>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</si>
  <si>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</si>
  <si>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</si>
  <si>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Хол.вода на соид</t>
  </si>
  <si>
    <t>Водоотведение на соид</t>
  </si>
  <si>
    <t>Электроэнергия на соид</t>
  </si>
  <si>
    <t>Обслуживание ИТП</t>
  </si>
  <si>
    <t>Обследование электрических сетей.  Смена ламп накаливания, патронов</t>
  </si>
  <si>
    <t>Автомат, кабель, Розетка</t>
  </si>
  <si>
    <t>Снятие показаний с приборов учета электроэнергии</t>
  </si>
  <si>
    <t>Обследование чердачных, подвальных и лест. клеток  на предмет утечки трубопроводов</t>
  </si>
  <si>
    <t>Обследование чердачных, подвальных и лест. клеток  на предмет утечки трубопроводов. Проверка на прогрев отопительных приборов с регулировкой</t>
  </si>
  <si>
    <t>Обследование чердачных, подвальных и лест. клеток  на предмет утечки трубопроводов. Очистка канализационной сети</t>
  </si>
  <si>
    <t>Обследование чердачных, подвальных и лест. клеток  на предмет утечки трубопроводов. Очистка канализационной сети. Разборка и прокладка трубопроводов. Ремонт задвижек</t>
  </si>
  <si>
    <t>Обследование чердачных, подвальных и лест. клеток  на предмет утечки трубопроводов. Слив воды из системы. Разборка и прокладка трубопроводов.</t>
  </si>
  <si>
    <t>Обследование чердачных, подвальных и лест. клеток  на предмет утечки трубопроводов. Установка вентилей, задвижек, затворов, клапанов, кранов</t>
  </si>
  <si>
    <t>Обследование чердачных, подвальных и лест. клеток  на предмет утечки трубопроводов. Слив воды из системы. Очистка канализационной сети.</t>
  </si>
  <si>
    <t>Наполнение водой системы отопления. Ремонт задвижек. Смена вентилей, клапанов</t>
  </si>
  <si>
    <t xml:space="preserve">Обследование чердачных, подвальных и лест. клеток  на предмет утечки трубопроводов. Проверка на прогрев отопительных приборов </t>
  </si>
  <si>
    <t xml:space="preserve">Обследование чердачных, подвальных и лест. клеток  на предмет утечки трубопроводов. </t>
  </si>
  <si>
    <t>Установка аэраторов. Ремонт кровли. Очистка водосточной сети.</t>
  </si>
  <si>
    <t>Установка насоса</t>
  </si>
  <si>
    <t>Покос</t>
  </si>
  <si>
    <t>Аварийные работы. Нет света</t>
  </si>
  <si>
    <t>Аварийные работы. Течь радиатора</t>
  </si>
  <si>
    <t>Техническое обслуживание УУТЭ</t>
  </si>
  <si>
    <t>Востановление(переоформление) док-тов о технологическом присоединении</t>
  </si>
  <si>
    <t>Аварийные работы. Запуск ХВС И ГВС</t>
  </si>
  <si>
    <t>Аварийные работы. Сварка отводов и соединение из с подогревателям</t>
  </si>
  <si>
    <t>Аварийные работы. Нет ГВС</t>
  </si>
  <si>
    <t>Промывка и опресовка внутредомовой системы теплопотребления</t>
  </si>
  <si>
    <t>Поверка ПУТЭ</t>
  </si>
  <si>
    <t>Санитарное содержание прилегающей территории, покос</t>
  </si>
  <si>
    <t>ежемесячно с 01.01.2017 по 31.07.2017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</si>
</sst>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1" fillId="33" borderId="15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4" fontId="47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wrapText="1"/>
    </xf>
    <xf numFmtId="0" fontId="2" fillId="33" borderId="32" xfId="0" applyFont="1" applyFill="1" applyBorder="1" applyAlignment="1">
      <alignment horizontal="left" wrapText="1"/>
    </xf>
    <xf numFmtId="0" fontId="2" fillId="33" borderId="33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left" vertical="center" wrapText="1"/>
    </xf>
    <xf numFmtId="0" fontId="47" fillId="33" borderId="32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3" fillId="33" borderId="12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left" vertical="center" wrapText="1"/>
    </xf>
    <xf numFmtId="0" fontId="46" fillId="33" borderId="38" xfId="0" applyFont="1" applyFill="1" applyBorder="1" applyAlignment="1">
      <alignment horizontal="left" vertical="center" wrapText="1"/>
    </xf>
    <xf numFmtId="0" fontId="46" fillId="33" borderId="39" xfId="0" applyFont="1" applyFill="1" applyBorder="1" applyAlignment="1">
      <alignment horizontal="left" vertical="center" wrapText="1"/>
    </xf>
    <xf numFmtId="0" fontId="46" fillId="39" borderId="13" xfId="0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left" vertical="center"/>
    </xf>
    <xf numFmtId="0" fontId="46" fillId="33" borderId="38" xfId="0" applyFont="1" applyFill="1" applyBorder="1" applyAlignment="1">
      <alignment horizontal="left" vertical="center"/>
    </xf>
    <xf numFmtId="0" fontId="46" fillId="33" borderId="39" xfId="0" applyFont="1" applyFill="1" applyBorder="1" applyAlignment="1">
      <alignment horizontal="left" vertical="center"/>
    </xf>
    <xf numFmtId="0" fontId="46" fillId="4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left" vertical="center" wrapText="1"/>
    </xf>
    <xf numFmtId="0" fontId="1" fillId="35" borderId="38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4" fontId="1" fillId="35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6" fillId="33" borderId="37" xfId="0" applyFont="1" applyFill="1" applyBorder="1" applyAlignment="1">
      <alignment horizontal="left" vertical="center"/>
    </xf>
    <xf numFmtId="0" fontId="46" fillId="33" borderId="38" xfId="0" applyFont="1" applyFill="1" applyBorder="1" applyAlignment="1">
      <alignment horizontal="left" vertical="center"/>
    </xf>
    <xf numFmtId="0" fontId="46" fillId="33" borderId="39" xfId="0" applyFont="1" applyFill="1" applyBorder="1" applyAlignment="1">
      <alignment horizontal="left" vertical="center"/>
    </xf>
    <xf numFmtId="0" fontId="46" fillId="38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47" fillId="33" borderId="37" xfId="0" applyFont="1" applyFill="1" applyBorder="1" applyAlignment="1">
      <alignment horizontal="left" vertical="center" wrapText="1"/>
    </xf>
    <xf numFmtId="0" fontId="47" fillId="33" borderId="38" xfId="0" applyFont="1" applyFill="1" applyBorder="1" applyAlignment="1">
      <alignment horizontal="left" vertical="center" wrapText="1"/>
    </xf>
    <xf numFmtId="0" fontId="47" fillId="33" borderId="39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4" fontId="47" fillId="39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8">
      <selection activeCell="F37" sqref="F37"/>
    </sheetView>
  </sheetViews>
  <sheetFormatPr defaultColWidth="9.140625" defaultRowHeight="12.75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42187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143</v>
      </c>
      <c r="B1" s="102"/>
      <c r="C1" s="102"/>
      <c r="D1" s="102"/>
      <c r="E1" s="102"/>
      <c r="F1" s="102"/>
      <c r="G1" s="83"/>
    </row>
    <row r="2" spans="1:8" ht="36" customHeight="1">
      <c r="A2" s="102" t="s">
        <v>44</v>
      </c>
      <c r="B2" s="102"/>
      <c r="C2" s="102"/>
      <c r="D2" s="102"/>
      <c r="E2" s="102"/>
      <c r="F2" s="102"/>
      <c r="G2" s="7"/>
      <c r="H2" s="84"/>
    </row>
    <row r="3" ht="6.75" customHeight="1"/>
    <row r="4" spans="1:6" ht="17.25" customHeight="1">
      <c r="A4" s="10" t="s">
        <v>45</v>
      </c>
      <c r="C4" s="10"/>
      <c r="D4" s="10"/>
      <c r="E4" s="10"/>
      <c r="F4" s="10"/>
    </row>
    <row r="5" spans="1:6" ht="15.75">
      <c r="A5" s="10" t="s">
        <v>12</v>
      </c>
      <c r="C5" s="10"/>
      <c r="D5" s="10">
        <v>2403.71</v>
      </c>
      <c r="E5" s="10" t="s">
        <v>13</v>
      </c>
      <c r="F5" s="10"/>
    </row>
    <row r="6" ht="9" customHeight="1"/>
    <row r="7" spans="1:6" ht="15.75">
      <c r="A7" s="7" t="s">
        <v>144</v>
      </c>
      <c r="C7" s="7"/>
      <c r="D7" s="11">
        <f>'2016'!F38</f>
        <v>175931.76600000006</v>
      </c>
      <c r="E7" s="7" t="s">
        <v>15</v>
      </c>
      <c r="F7" s="7"/>
    </row>
    <row r="8" spans="1:6" ht="15.75">
      <c r="A8" s="7" t="s">
        <v>145</v>
      </c>
      <c r="C8" s="10"/>
      <c r="D8" s="12">
        <f>C20</f>
        <v>-110450.47000000006</v>
      </c>
      <c r="E8" s="10" t="s">
        <v>17</v>
      </c>
      <c r="F8" s="10"/>
    </row>
    <row r="9" spans="2:6" ht="15.75">
      <c r="B9" s="10"/>
      <c r="C9" s="10"/>
      <c r="D9" s="10"/>
      <c r="E9" s="10"/>
      <c r="F9" s="13" t="s">
        <v>18</v>
      </c>
    </row>
    <row r="10" spans="1:6" s="9" customFormat="1" ht="28.5" customHeight="1">
      <c r="A10" s="4" t="s">
        <v>19</v>
      </c>
      <c r="B10" s="14" t="s">
        <v>20</v>
      </c>
      <c r="C10" s="15" t="s">
        <v>146</v>
      </c>
      <c r="D10" s="15" t="s">
        <v>0</v>
      </c>
      <c r="E10" s="15" t="s">
        <v>22</v>
      </c>
      <c r="F10" s="15" t="s">
        <v>147</v>
      </c>
    </row>
    <row r="11" spans="1:9" s="17" customFormat="1" ht="30" customHeight="1">
      <c r="A11" s="4">
        <v>1</v>
      </c>
      <c r="B11" s="65" t="s">
        <v>1</v>
      </c>
      <c r="C11" s="35">
        <v>-76035.21000000008</v>
      </c>
      <c r="D11" s="33">
        <f>332632.7-1319.84+1443.85-7708.99</f>
        <v>325047.72</v>
      </c>
      <c r="E11" s="33">
        <v>351789.92</v>
      </c>
      <c r="F11" s="33">
        <f>C11-D11+E11</f>
        <v>-49293.01000000007</v>
      </c>
      <c r="G11" s="5" t="s">
        <v>38</v>
      </c>
      <c r="H11" s="5">
        <v>11.71</v>
      </c>
      <c r="I11" s="30">
        <f>H11*12*H23</f>
        <v>337769.32920000004</v>
      </c>
    </row>
    <row r="12" spans="1:9" s="17" customFormat="1" ht="15.75">
      <c r="A12" s="4">
        <v>2</v>
      </c>
      <c r="B12" s="65" t="s">
        <v>2</v>
      </c>
      <c r="C12" s="35">
        <v>-7194.290000000001</v>
      </c>
      <c r="D12" s="33">
        <f>29560.44-7.16-793.15</f>
        <v>28760.129999999997</v>
      </c>
      <c r="E12" s="33">
        <v>31572.42</v>
      </c>
      <c r="F12" s="33">
        <f>C12-D12+E12</f>
        <v>-4382</v>
      </c>
      <c r="G12" s="10" t="s">
        <v>39</v>
      </c>
      <c r="H12" s="5">
        <v>3.2</v>
      </c>
      <c r="I12" s="29">
        <f>H12*12*H23</f>
        <v>92302.46400000002</v>
      </c>
    </row>
    <row r="13" spans="1:9" s="17" customFormat="1" ht="29.25" customHeight="1">
      <c r="A13" s="4">
        <v>3</v>
      </c>
      <c r="B13" s="65" t="s">
        <v>40</v>
      </c>
      <c r="C13" s="35">
        <v>-3513.149999999998</v>
      </c>
      <c r="D13" s="33">
        <f>14496.24-3.51-365.79</f>
        <v>14126.939999999999</v>
      </c>
      <c r="E13" s="33">
        <v>15494.32</v>
      </c>
      <c r="F13" s="33">
        <f>C13-D13+E13</f>
        <v>-2145.769999999997</v>
      </c>
      <c r="G13" s="10" t="s">
        <v>43</v>
      </c>
      <c r="H13" s="5">
        <f>1.73</f>
        <v>1.73</v>
      </c>
      <c r="I13" s="29">
        <f>H13*12*H23</f>
        <v>49901.01959999999</v>
      </c>
    </row>
    <row r="14" spans="1:9" s="17" customFormat="1" ht="30" customHeight="1">
      <c r="A14" s="4">
        <v>4</v>
      </c>
      <c r="B14" s="65" t="s">
        <v>41</v>
      </c>
      <c r="C14" s="35">
        <v>-14309.470000000001</v>
      </c>
      <c r="D14" s="33">
        <f>-41.46+7536.46-927.7</f>
        <v>6567.3</v>
      </c>
      <c r="E14" s="33">
        <v>19563.64</v>
      </c>
      <c r="F14" s="33">
        <f>C14-D14+E14</f>
        <v>-1313.130000000001</v>
      </c>
      <c r="G14" s="5" t="s">
        <v>92</v>
      </c>
      <c r="H14" s="5">
        <v>0.6</v>
      </c>
      <c r="I14" s="30">
        <f>H14*D5*12</f>
        <v>17306.712</v>
      </c>
    </row>
    <row r="15" spans="1:6" ht="19.5" customHeight="1">
      <c r="A15" s="4">
        <v>5</v>
      </c>
      <c r="B15" s="65" t="s">
        <v>104</v>
      </c>
      <c r="C15" s="35">
        <v>-9398.349999999977</v>
      </c>
      <c r="D15" s="33">
        <v>0</v>
      </c>
      <c r="E15" s="33">
        <v>8912.42</v>
      </c>
      <c r="F15" s="33">
        <f>C15-D15+E15</f>
        <v>-485.92999999997664</v>
      </c>
    </row>
    <row r="16" spans="1:9" ht="29.25" customHeight="1">
      <c r="A16" s="4">
        <v>6</v>
      </c>
      <c r="B16" s="65" t="s">
        <v>151</v>
      </c>
      <c r="C16" s="124">
        <v>0</v>
      </c>
      <c r="D16" s="34">
        <v>921.12</v>
      </c>
      <c r="E16" s="34">
        <v>802.95</v>
      </c>
      <c r="F16" s="33">
        <f>C16-D16+E16</f>
        <v>-118.16999999999996</v>
      </c>
      <c r="I16" s="125" t="s">
        <v>150</v>
      </c>
    </row>
    <row r="17" spans="1:6" ht="29.25" customHeight="1">
      <c r="A17" s="4">
        <v>7</v>
      </c>
      <c r="B17" s="65" t="s">
        <v>152</v>
      </c>
      <c r="C17" s="124">
        <v>0</v>
      </c>
      <c r="D17" s="34">
        <v>991.28</v>
      </c>
      <c r="E17" s="34">
        <v>811.99</v>
      </c>
      <c r="F17" s="33">
        <f>C17-D17+E17</f>
        <v>-179.28999999999996</v>
      </c>
    </row>
    <row r="18" spans="1:6" ht="29.25" customHeight="1">
      <c r="A18" s="4">
        <v>8</v>
      </c>
      <c r="B18" s="65" t="s">
        <v>153</v>
      </c>
      <c r="C18" s="124">
        <v>0</v>
      </c>
      <c r="D18" s="34">
        <f>29712.01-2.56</f>
        <v>29709.449999999997</v>
      </c>
      <c r="E18" s="34">
        <v>26585.02</v>
      </c>
      <c r="F18" s="33">
        <f>C18-D18+E18</f>
        <v>-3124.4299999999967</v>
      </c>
    </row>
    <row r="19" spans="1:6" ht="29.25" customHeight="1">
      <c r="A19" s="4">
        <v>9</v>
      </c>
      <c r="B19" s="65" t="s">
        <v>154</v>
      </c>
      <c r="C19" s="124">
        <v>0</v>
      </c>
      <c r="D19" s="34">
        <v>30081.38</v>
      </c>
      <c r="E19" s="34">
        <v>25589.21</v>
      </c>
      <c r="F19" s="33">
        <f>C19-D19+E19</f>
        <v>-4492.170000000002</v>
      </c>
    </row>
    <row r="20" spans="1:6" ht="18.75" customHeight="1">
      <c r="A20" s="4"/>
      <c r="B20" s="65" t="s">
        <v>3</v>
      </c>
      <c r="C20" s="34">
        <f>SUM(C11:C19)</f>
        <v>-110450.47000000006</v>
      </c>
      <c r="D20" s="34">
        <f>SUM(D11:D19)</f>
        <v>436205.32</v>
      </c>
      <c r="E20" s="34">
        <f>SUM(E11:E19)</f>
        <v>481121.89</v>
      </c>
      <c r="F20" s="34">
        <f>SUM(F11:F19)</f>
        <v>-65533.90000000004</v>
      </c>
    </row>
    <row r="22" spans="1:8" ht="15.75">
      <c r="A22" s="102" t="s">
        <v>23</v>
      </c>
      <c r="B22" s="102"/>
      <c r="C22" s="102"/>
      <c r="D22" s="102"/>
      <c r="E22" s="102"/>
      <c r="F22" s="102"/>
      <c r="H22" s="5" t="s">
        <v>24</v>
      </c>
    </row>
    <row r="23" spans="1:8" ht="33" customHeight="1">
      <c r="A23" s="83"/>
      <c r="B23" s="83"/>
      <c r="C23" s="83"/>
      <c r="D23" s="83"/>
      <c r="E23" s="83"/>
      <c r="F23" s="83"/>
      <c r="G23" s="19"/>
      <c r="H23" s="5">
        <f>D5</f>
        <v>2403.71</v>
      </c>
    </row>
    <row r="24" spans="1:10" ht="32.25" customHeight="1">
      <c r="A24" s="15" t="s">
        <v>37</v>
      </c>
      <c r="B24" s="103" t="s">
        <v>4</v>
      </c>
      <c r="C24" s="103"/>
      <c r="D24" s="103"/>
      <c r="E24" s="103"/>
      <c r="F24" s="18" t="s">
        <v>11</v>
      </c>
      <c r="G24" s="10"/>
      <c r="H24" s="5" t="s">
        <v>25</v>
      </c>
      <c r="I24" s="14" t="s">
        <v>26</v>
      </c>
      <c r="J24" s="14" t="s">
        <v>27</v>
      </c>
    </row>
    <row r="25" spans="1:10" ht="18" customHeight="1">
      <c r="A25" s="15">
        <v>1</v>
      </c>
      <c r="B25" s="165" t="s">
        <v>5</v>
      </c>
      <c r="C25" s="165"/>
      <c r="D25" s="165"/>
      <c r="E25" s="165"/>
      <c r="F25" s="166">
        <f>I12</f>
        <v>92302.46400000002</v>
      </c>
      <c r="G25" s="10"/>
      <c r="I25" s="14">
        <v>2390</v>
      </c>
      <c r="J25" s="14"/>
    </row>
    <row r="26" spans="1:10" ht="18" customHeight="1">
      <c r="A26" s="15">
        <v>2</v>
      </c>
      <c r="B26" s="165" t="s">
        <v>93</v>
      </c>
      <c r="C26" s="165"/>
      <c r="D26" s="165"/>
      <c r="E26" s="165"/>
      <c r="F26" s="166">
        <f>F80+F81+F82+F83+F84+F85+F86</f>
        <v>9431</v>
      </c>
      <c r="I26" s="14">
        <f>I25*12</f>
        <v>28680</v>
      </c>
      <c r="J26" s="14"/>
    </row>
    <row r="27" spans="1:11" ht="18" customHeight="1">
      <c r="A27" s="15">
        <v>3</v>
      </c>
      <c r="B27" s="165" t="s">
        <v>180</v>
      </c>
      <c r="C27" s="165"/>
      <c r="D27" s="165"/>
      <c r="E27" s="165"/>
      <c r="F27" s="166">
        <f>I13+F78+F79</f>
        <v>54901.01959999999</v>
      </c>
      <c r="G27" s="30"/>
      <c r="I27" s="10"/>
      <c r="J27" s="10"/>
      <c r="K27" s="10"/>
    </row>
    <row r="28" spans="1:11" ht="16.5" customHeight="1">
      <c r="A28" s="15">
        <v>4</v>
      </c>
      <c r="B28" s="165" t="s">
        <v>6</v>
      </c>
      <c r="C28" s="165"/>
      <c r="D28" s="165"/>
      <c r="E28" s="165"/>
      <c r="F28" s="166">
        <f>F29+F31+F33+F34+F32+F30+F35</f>
        <v>116175</v>
      </c>
      <c r="G28" s="29"/>
      <c r="I28" s="70"/>
      <c r="J28" s="10"/>
      <c r="K28" s="10"/>
    </row>
    <row r="29" spans="1:11" ht="16.5" customHeight="1">
      <c r="A29" s="15" t="s">
        <v>7</v>
      </c>
      <c r="B29" s="165" t="s">
        <v>29</v>
      </c>
      <c r="C29" s="165"/>
      <c r="D29" s="165"/>
      <c r="E29" s="165"/>
      <c r="F29" s="166">
        <f>F57+F58+F59+F60+F61+F62+F63+F64+F65+F66+F67+F68+F69+F70+F71+F72+F73+F74+F75</f>
        <v>34127</v>
      </c>
      <c r="I29" s="10"/>
      <c r="J29" s="10"/>
      <c r="K29" s="10"/>
    </row>
    <row r="30" spans="1:11" ht="17.25" customHeight="1">
      <c r="A30" s="15" t="s">
        <v>7</v>
      </c>
      <c r="B30" s="165" t="s">
        <v>30</v>
      </c>
      <c r="C30" s="165"/>
      <c r="D30" s="165"/>
      <c r="E30" s="165"/>
      <c r="F30" s="166">
        <f>F52+F53+F54</f>
        <v>4116</v>
      </c>
      <c r="G30" s="29"/>
      <c r="I30" s="10"/>
      <c r="J30" s="10"/>
      <c r="K30" s="10"/>
    </row>
    <row r="31" spans="1:11" ht="17.25" customHeight="1">
      <c r="A31" s="15" t="s">
        <v>7</v>
      </c>
      <c r="B31" s="165" t="s">
        <v>102</v>
      </c>
      <c r="C31" s="165"/>
      <c r="D31" s="165"/>
      <c r="E31" s="165"/>
      <c r="F31" s="166">
        <f>F55+F56+F51</f>
        <v>1985</v>
      </c>
      <c r="G31" s="10"/>
      <c r="I31" s="10"/>
      <c r="J31" s="10"/>
      <c r="K31" s="10"/>
    </row>
    <row r="32" spans="1:11" ht="17.25" customHeight="1">
      <c r="A32" s="15" t="s">
        <v>7</v>
      </c>
      <c r="B32" s="165" t="s">
        <v>31</v>
      </c>
      <c r="C32" s="165"/>
      <c r="D32" s="165"/>
      <c r="E32" s="165"/>
      <c r="F32" s="166">
        <f>F76+F77+F99</f>
        <v>43574</v>
      </c>
      <c r="G32" s="10"/>
      <c r="I32" s="10"/>
      <c r="J32" s="10"/>
      <c r="K32" s="10"/>
    </row>
    <row r="33" spans="1:11" ht="27" customHeight="1">
      <c r="A33" s="15" t="s">
        <v>7</v>
      </c>
      <c r="B33" s="165" t="s">
        <v>178</v>
      </c>
      <c r="C33" s="165"/>
      <c r="D33" s="165"/>
      <c r="E33" s="165"/>
      <c r="F33" s="166">
        <f>F98</f>
        <v>18423</v>
      </c>
      <c r="G33" s="10"/>
      <c r="I33" s="10"/>
      <c r="J33" s="10"/>
      <c r="K33" s="10"/>
    </row>
    <row r="34" spans="1:11" ht="17.25" customHeight="1">
      <c r="A34" s="15" t="s">
        <v>7</v>
      </c>
      <c r="B34" s="165" t="s">
        <v>179</v>
      </c>
      <c r="C34" s="165"/>
      <c r="D34" s="165"/>
      <c r="E34" s="165"/>
      <c r="F34" s="166">
        <f>F100</f>
        <v>5000</v>
      </c>
      <c r="G34" s="10"/>
      <c r="I34" s="10"/>
      <c r="J34" s="10"/>
      <c r="K34" s="10"/>
    </row>
    <row r="35" spans="1:11" ht="17.25" customHeight="1">
      <c r="A35" s="15" t="s">
        <v>7</v>
      </c>
      <c r="B35" s="165" t="s">
        <v>141</v>
      </c>
      <c r="C35" s="165"/>
      <c r="D35" s="165"/>
      <c r="E35" s="165"/>
      <c r="F35" s="166">
        <f>F87+F88+F89+F90+F91+F92+F93+F94+F95+F96+F97</f>
        <v>8950</v>
      </c>
      <c r="G35" s="10"/>
      <c r="I35" s="10"/>
      <c r="J35" s="10"/>
      <c r="K35" s="10"/>
    </row>
    <row r="36" spans="1:11" s="25" customFormat="1" ht="15.75">
      <c r="A36" s="15">
        <v>5</v>
      </c>
      <c r="B36" s="167" t="s">
        <v>41</v>
      </c>
      <c r="C36" s="167"/>
      <c r="D36" s="167"/>
      <c r="E36" s="167"/>
      <c r="F36" s="166">
        <f>D14</f>
        <v>6567.3</v>
      </c>
      <c r="G36" s="7"/>
      <c r="I36" s="7"/>
      <c r="J36" s="7"/>
      <c r="K36" s="7"/>
    </row>
    <row r="37" spans="1:7" s="25" customFormat="1" ht="34.5" customHeight="1">
      <c r="A37" s="15">
        <v>6</v>
      </c>
      <c r="B37" s="167" t="s">
        <v>174</v>
      </c>
      <c r="C37" s="167"/>
      <c r="D37" s="167"/>
      <c r="E37" s="167"/>
      <c r="F37" s="166">
        <f>F101</f>
        <v>1000</v>
      </c>
      <c r="G37" s="7"/>
    </row>
    <row r="38" spans="1:6" ht="15.75">
      <c r="A38" s="15">
        <v>7</v>
      </c>
      <c r="B38" s="167" t="s">
        <v>66</v>
      </c>
      <c r="C38" s="167"/>
      <c r="D38" s="167"/>
      <c r="E38" s="167"/>
      <c r="F38" s="166">
        <f>I14</f>
        <v>17306.712</v>
      </c>
    </row>
    <row r="39" spans="1:6" ht="18" customHeight="1">
      <c r="A39" s="15">
        <v>8</v>
      </c>
      <c r="B39" s="167" t="s">
        <v>42</v>
      </c>
      <c r="C39" s="167"/>
      <c r="D39" s="167"/>
      <c r="E39" s="167"/>
      <c r="F39" s="166">
        <f>D12+D13</f>
        <v>42887.06999999999</v>
      </c>
    </row>
    <row r="40" spans="1:6" ht="18" customHeight="1">
      <c r="A40" s="15">
        <v>9</v>
      </c>
      <c r="B40" s="167" t="s">
        <v>154</v>
      </c>
      <c r="C40" s="167"/>
      <c r="D40" s="167"/>
      <c r="E40" s="167"/>
      <c r="F40" s="166">
        <f>D19</f>
        <v>30081.38</v>
      </c>
    </row>
    <row r="41" spans="1:6" ht="18" customHeight="1">
      <c r="A41" s="15">
        <v>10</v>
      </c>
      <c r="B41" s="167" t="s">
        <v>151</v>
      </c>
      <c r="C41" s="167"/>
      <c r="D41" s="167"/>
      <c r="E41" s="167"/>
      <c r="F41" s="166">
        <f>D16</f>
        <v>921.12</v>
      </c>
    </row>
    <row r="42" spans="1:6" ht="18" customHeight="1">
      <c r="A42" s="15">
        <v>11</v>
      </c>
      <c r="B42" s="167" t="s">
        <v>152</v>
      </c>
      <c r="C42" s="167"/>
      <c r="D42" s="167"/>
      <c r="E42" s="167"/>
      <c r="F42" s="166">
        <f>D17</f>
        <v>991.28</v>
      </c>
    </row>
    <row r="43" spans="1:6" ht="18" customHeight="1">
      <c r="A43" s="15">
        <v>12</v>
      </c>
      <c r="B43" s="167" t="s">
        <v>153</v>
      </c>
      <c r="C43" s="167"/>
      <c r="D43" s="167"/>
      <c r="E43" s="167"/>
      <c r="F43" s="166">
        <f>D18</f>
        <v>29709.449999999997</v>
      </c>
    </row>
    <row r="44" spans="1:6" ht="20.25" customHeight="1">
      <c r="A44" s="85"/>
      <c r="B44" s="168" t="s">
        <v>8</v>
      </c>
      <c r="C44" s="168"/>
      <c r="D44" s="168"/>
      <c r="E44" s="168"/>
      <c r="F44" s="27">
        <f>F25+F26+F27+F28+F39+F37+F38+F36+F40+F41+F42+F43</f>
        <v>402273.79560000007</v>
      </c>
    </row>
    <row r="45" ht="18" customHeight="1"/>
    <row r="46" spans="1:6" ht="17.25" customHeight="1">
      <c r="A46" s="92" t="s">
        <v>148</v>
      </c>
      <c r="B46" s="93"/>
      <c r="C46" s="93"/>
      <c r="D46" s="93"/>
      <c r="E46" s="94"/>
      <c r="F46" s="3">
        <f>D7+D20-F44</f>
        <v>209863.29040000006</v>
      </c>
    </row>
    <row r="47" spans="1:6" ht="18.75" customHeight="1">
      <c r="A47" s="92" t="s">
        <v>149</v>
      </c>
      <c r="B47" s="93"/>
      <c r="C47" s="93"/>
      <c r="D47" s="93"/>
      <c r="E47" s="94"/>
      <c r="F47" s="3">
        <f>F20</f>
        <v>-65533.90000000004</v>
      </c>
    </row>
    <row r="48" spans="1:6" ht="15.75">
      <c r="A48" s="62" t="s">
        <v>99</v>
      </c>
      <c r="B48" s="62"/>
      <c r="C48" s="62"/>
      <c r="D48" s="62"/>
      <c r="E48" s="62"/>
      <c r="F48" s="3">
        <f>F46+F47</f>
        <v>144329.39040000003</v>
      </c>
    </row>
    <row r="49" spans="1:6" s="51" customFormat="1" ht="21.75" customHeight="1">
      <c r="A49" s="9"/>
      <c r="B49" s="5"/>
      <c r="C49" s="5"/>
      <c r="D49" s="5"/>
      <c r="E49" s="5"/>
      <c r="F49" s="5"/>
    </row>
    <row r="50" spans="1:6" ht="20.25" customHeight="1">
      <c r="A50" s="26" t="s">
        <v>19</v>
      </c>
      <c r="B50" s="26" t="s">
        <v>10</v>
      </c>
      <c r="C50" s="126" t="s">
        <v>32</v>
      </c>
      <c r="D50" s="127"/>
      <c r="E50" s="128"/>
      <c r="F50" s="129" t="s">
        <v>33</v>
      </c>
    </row>
    <row r="51" spans="1:6" ht="54.75" customHeight="1">
      <c r="A51" s="129"/>
      <c r="B51" s="163" t="s">
        <v>181</v>
      </c>
      <c r="C51" s="160" t="s">
        <v>102</v>
      </c>
      <c r="D51" s="161"/>
      <c r="E51" s="162"/>
      <c r="F51" s="164">
        <f>170*7</f>
        <v>1190</v>
      </c>
    </row>
    <row r="52" spans="1:6" ht="15.75">
      <c r="A52" s="130"/>
      <c r="B52" s="131">
        <v>42891</v>
      </c>
      <c r="C52" s="132" t="s">
        <v>155</v>
      </c>
      <c r="D52" s="133"/>
      <c r="E52" s="134"/>
      <c r="F52" s="135">
        <v>732</v>
      </c>
    </row>
    <row r="53" spans="1:6" ht="28.5" customHeight="1">
      <c r="A53" s="130"/>
      <c r="B53" s="131">
        <v>42940</v>
      </c>
      <c r="C53" s="132" t="s">
        <v>155</v>
      </c>
      <c r="D53" s="133"/>
      <c r="E53" s="134"/>
      <c r="F53" s="135">
        <v>691</v>
      </c>
    </row>
    <row r="54" spans="1:6" ht="15.75">
      <c r="A54" s="130"/>
      <c r="B54" s="131">
        <v>42997</v>
      </c>
      <c r="C54" s="132" t="s">
        <v>156</v>
      </c>
      <c r="D54" s="133"/>
      <c r="E54" s="134"/>
      <c r="F54" s="135">
        <v>2693</v>
      </c>
    </row>
    <row r="55" spans="1:6" ht="15.75">
      <c r="A55" s="130"/>
      <c r="B55" s="131">
        <v>43069</v>
      </c>
      <c r="C55" s="132" t="s">
        <v>157</v>
      </c>
      <c r="D55" s="133"/>
      <c r="E55" s="134"/>
      <c r="F55" s="135">
        <v>400</v>
      </c>
    </row>
    <row r="56" spans="1:6" ht="15.75">
      <c r="A56" s="130"/>
      <c r="B56" s="131">
        <v>43098</v>
      </c>
      <c r="C56" s="132" t="s">
        <v>157</v>
      </c>
      <c r="D56" s="133"/>
      <c r="E56" s="134"/>
      <c r="F56" s="135">
        <v>395</v>
      </c>
    </row>
    <row r="57" spans="1:6" ht="28.5" customHeight="1">
      <c r="A57" s="130"/>
      <c r="B57" s="131">
        <v>42716</v>
      </c>
      <c r="C57" s="132" t="s">
        <v>158</v>
      </c>
      <c r="D57" s="133"/>
      <c r="E57" s="134"/>
      <c r="F57" s="136">
        <v>654</v>
      </c>
    </row>
    <row r="58" spans="1:6" ht="15.75">
      <c r="A58" s="130"/>
      <c r="B58" s="131">
        <v>42755</v>
      </c>
      <c r="C58" s="132" t="s">
        <v>159</v>
      </c>
      <c r="D58" s="133"/>
      <c r="E58" s="134"/>
      <c r="F58" s="136">
        <v>1129</v>
      </c>
    </row>
    <row r="59" spans="1:6" ht="15.75">
      <c r="A59" s="130"/>
      <c r="B59" s="131">
        <v>42773</v>
      </c>
      <c r="C59" s="132" t="s">
        <v>158</v>
      </c>
      <c r="D59" s="133"/>
      <c r="E59" s="134"/>
      <c r="F59" s="136">
        <v>654</v>
      </c>
    </row>
    <row r="60" spans="1:6" ht="15.75">
      <c r="A60" s="130"/>
      <c r="B60" s="131">
        <v>42803</v>
      </c>
      <c r="C60" s="132" t="s">
        <v>158</v>
      </c>
      <c r="D60" s="133"/>
      <c r="E60" s="134"/>
      <c r="F60" s="136">
        <v>1031</v>
      </c>
    </row>
    <row r="61" spans="1:6" ht="15.75">
      <c r="A61" s="130"/>
      <c r="B61" s="131">
        <v>42857</v>
      </c>
      <c r="C61" s="132" t="s">
        <v>158</v>
      </c>
      <c r="D61" s="133"/>
      <c r="E61" s="134"/>
      <c r="F61" s="136">
        <v>377</v>
      </c>
    </row>
    <row r="62" spans="1:6" s="51" customFormat="1" ht="28.5" customHeight="1">
      <c r="A62" s="130"/>
      <c r="B62" s="131">
        <v>42892</v>
      </c>
      <c r="C62" s="132" t="s">
        <v>158</v>
      </c>
      <c r="D62" s="133"/>
      <c r="E62" s="134"/>
      <c r="F62" s="136">
        <v>377</v>
      </c>
    </row>
    <row r="63" spans="1:6" s="51" customFormat="1" ht="15.75">
      <c r="A63" s="130"/>
      <c r="B63" s="131">
        <v>42905</v>
      </c>
      <c r="C63" s="132" t="s">
        <v>160</v>
      </c>
      <c r="D63" s="133"/>
      <c r="E63" s="134"/>
      <c r="F63" s="136">
        <v>1987</v>
      </c>
    </row>
    <row r="64" spans="1:6" s="51" customFormat="1" ht="15.75">
      <c r="A64" s="130"/>
      <c r="B64" s="131">
        <v>42895</v>
      </c>
      <c r="C64" s="132" t="s">
        <v>161</v>
      </c>
      <c r="D64" s="133"/>
      <c r="E64" s="134"/>
      <c r="F64" s="136">
        <v>4887</v>
      </c>
    </row>
    <row r="65" spans="1:6" s="51" customFormat="1" ht="15.75">
      <c r="A65" s="130"/>
      <c r="B65" s="131">
        <v>42923</v>
      </c>
      <c r="C65" s="132" t="s">
        <v>158</v>
      </c>
      <c r="D65" s="133"/>
      <c r="E65" s="134"/>
      <c r="F65" s="136">
        <v>1308</v>
      </c>
    </row>
    <row r="66" spans="1:6" s="51" customFormat="1" ht="15.75">
      <c r="A66" s="130"/>
      <c r="B66" s="131">
        <v>42927</v>
      </c>
      <c r="C66" s="132" t="s">
        <v>162</v>
      </c>
      <c r="D66" s="133"/>
      <c r="E66" s="134"/>
      <c r="F66" s="136">
        <v>5109</v>
      </c>
    </row>
    <row r="67" spans="1:6" s="51" customFormat="1" ht="15.75">
      <c r="A67" s="130"/>
      <c r="B67" s="131">
        <v>42935</v>
      </c>
      <c r="C67" s="132" t="s">
        <v>158</v>
      </c>
      <c r="D67" s="133"/>
      <c r="E67" s="134"/>
      <c r="F67" s="136">
        <v>931</v>
      </c>
    </row>
    <row r="68" spans="1:6" s="25" customFormat="1" ht="15.75">
      <c r="A68" s="130"/>
      <c r="B68" s="131">
        <v>42957</v>
      </c>
      <c r="C68" s="132" t="s">
        <v>163</v>
      </c>
      <c r="D68" s="133"/>
      <c r="E68" s="134"/>
      <c r="F68" s="136">
        <v>2962</v>
      </c>
    </row>
    <row r="69" spans="1:6" ht="15.75">
      <c r="A69" s="130"/>
      <c r="B69" s="131">
        <v>42986</v>
      </c>
      <c r="C69" s="132" t="s">
        <v>158</v>
      </c>
      <c r="D69" s="133"/>
      <c r="E69" s="134"/>
      <c r="F69" s="136">
        <v>1131</v>
      </c>
    </row>
    <row r="70" spans="1:6" ht="15.75">
      <c r="A70" s="130"/>
      <c r="B70" s="131">
        <v>42997</v>
      </c>
      <c r="C70" s="132" t="s">
        <v>164</v>
      </c>
      <c r="D70" s="133"/>
      <c r="E70" s="134"/>
      <c r="F70" s="136">
        <v>3273</v>
      </c>
    </row>
    <row r="71" spans="1:6" ht="15.75">
      <c r="A71" s="130"/>
      <c r="B71" s="131">
        <v>43007</v>
      </c>
      <c r="C71" s="132" t="s">
        <v>165</v>
      </c>
      <c r="D71" s="133"/>
      <c r="E71" s="134"/>
      <c r="F71" s="136">
        <v>5682</v>
      </c>
    </row>
    <row r="72" spans="1:6" ht="15.75">
      <c r="A72" s="130"/>
      <c r="B72" s="131">
        <v>43019</v>
      </c>
      <c r="C72" s="132" t="s">
        <v>166</v>
      </c>
      <c r="D72" s="133"/>
      <c r="E72" s="134"/>
      <c r="F72" s="136">
        <v>673</v>
      </c>
    </row>
    <row r="73" spans="1:6" ht="15.75">
      <c r="A73" s="130"/>
      <c r="B73" s="131">
        <v>43033</v>
      </c>
      <c r="C73" s="132" t="s">
        <v>166</v>
      </c>
      <c r="D73" s="133"/>
      <c r="E73" s="134"/>
      <c r="F73" s="136">
        <v>654</v>
      </c>
    </row>
    <row r="74" spans="1:6" ht="15.75">
      <c r="A74" s="130"/>
      <c r="B74" s="131">
        <v>43069</v>
      </c>
      <c r="C74" s="132" t="s">
        <v>167</v>
      </c>
      <c r="D74" s="133"/>
      <c r="E74" s="134"/>
      <c r="F74" s="136">
        <v>654</v>
      </c>
    </row>
    <row r="75" spans="1:6" ht="15.75">
      <c r="A75" s="130"/>
      <c r="B75" s="131">
        <v>43084</v>
      </c>
      <c r="C75" s="132" t="s">
        <v>167</v>
      </c>
      <c r="D75" s="133"/>
      <c r="E75" s="134"/>
      <c r="F75" s="136">
        <v>654</v>
      </c>
    </row>
    <row r="76" spans="1:6" ht="15.75">
      <c r="A76" s="130"/>
      <c r="B76" s="131">
        <v>42773</v>
      </c>
      <c r="C76" s="137" t="s">
        <v>168</v>
      </c>
      <c r="D76" s="138"/>
      <c r="E76" s="139"/>
      <c r="F76" s="140">
        <v>19120</v>
      </c>
    </row>
    <row r="77" spans="1:6" ht="15.75">
      <c r="A77" s="130"/>
      <c r="B77" s="131">
        <v>43039</v>
      </c>
      <c r="C77" s="137" t="s">
        <v>169</v>
      </c>
      <c r="D77" s="138"/>
      <c r="E77" s="139"/>
      <c r="F77" s="140">
        <v>12227</v>
      </c>
    </row>
    <row r="78" spans="1:6" ht="15.75">
      <c r="A78" s="130"/>
      <c r="B78" s="131">
        <v>42916</v>
      </c>
      <c r="C78" s="137" t="s">
        <v>170</v>
      </c>
      <c r="D78" s="138"/>
      <c r="E78" s="139"/>
      <c r="F78" s="130">
        <v>4522</v>
      </c>
    </row>
    <row r="79" spans="1:6" s="51" customFormat="1" ht="28.5" customHeight="1">
      <c r="A79" s="130"/>
      <c r="B79" s="131">
        <v>43008</v>
      </c>
      <c r="C79" s="137" t="s">
        <v>170</v>
      </c>
      <c r="D79" s="138"/>
      <c r="E79" s="139"/>
      <c r="F79" s="130">
        <v>478</v>
      </c>
    </row>
    <row r="80" spans="1:6" s="51" customFormat="1" ht="15" customHeight="1">
      <c r="A80" s="130"/>
      <c r="B80" s="131">
        <v>42738</v>
      </c>
      <c r="C80" s="154" t="s">
        <v>171</v>
      </c>
      <c r="D80" s="155"/>
      <c r="E80" s="156"/>
      <c r="F80" s="157">
        <v>1035</v>
      </c>
    </row>
    <row r="81" spans="1:6" s="51" customFormat="1" ht="15" customHeight="1">
      <c r="A81" s="130"/>
      <c r="B81" s="131">
        <v>42765</v>
      </c>
      <c r="C81" s="154" t="s">
        <v>172</v>
      </c>
      <c r="D81" s="155"/>
      <c r="E81" s="156"/>
      <c r="F81" s="157">
        <v>690</v>
      </c>
    </row>
    <row r="82" spans="1:6" s="51" customFormat="1" ht="15" customHeight="1">
      <c r="A82" s="130"/>
      <c r="B82" s="131">
        <v>42980</v>
      </c>
      <c r="C82" s="154" t="s">
        <v>171</v>
      </c>
      <c r="D82" s="155"/>
      <c r="E82" s="156"/>
      <c r="F82" s="157">
        <v>966</v>
      </c>
    </row>
    <row r="83" spans="1:6" s="51" customFormat="1" ht="15" customHeight="1">
      <c r="A83" s="130"/>
      <c r="B83" s="131">
        <v>43061</v>
      </c>
      <c r="C83" s="154" t="s">
        <v>172</v>
      </c>
      <c r="D83" s="155"/>
      <c r="E83" s="156"/>
      <c r="F83" s="157">
        <v>740</v>
      </c>
    </row>
    <row r="84" spans="1:6" s="51" customFormat="1" ht="15" customHeight="1">
      <c r="A84" s="130"/>
      <c r="B84" s="131">
        <v>42934</v>
      </c>
      <c r="C84" s="154" t="s">
        <v>175</v>
      </c>
      <c r="D84" s="155"/>
      <c r="E84" s="156"/>
      <c r="F84" s="157">
        <v>1500</v>
      </c>
    </row>
    <row r="85" spans="1:6" s="51" customFormat="1" ht="15" customHeight="1">
      <c r="A85" s="130"/>
      <c r="B85" s="131">
        <v>43013</v>
      </c>
      <c r="C85" s="154" t="s">
        <v>176</v>
      </c>
      <c r="D85" s="155"/>
      <c r="E85" s="156"/>
      <c r="F85" s="157">
        <v>3000</v>
      </c>
    </row>
    <row r="86" spans="1:6" s="51" customFormat="1" ht="15" customHeight="1">
      <c r="A86" s="130"/>
      <c r="B86" s="131">
        <v>43070</v>
      </c>
      <c r="C86" s="154" t="s">
        <v>177</v>
      </c>
      <c r="D86" s="155"/>
      <c r="E86" s="156"/>
      <c r="F86" s="157">
        <v>1500</v>
      </c>
    </row>
    <row r="87" spans="1:6" s="51" customFormat="1" ht="15" customHeight="1">
      <c r="A87" s="130"/>
      <c r="B87" s="131">
        <v>42755</v>
      </c>
      <c r="C87" s="154" t="s">
        <v>173</v>
      </c>
      <c r="D87" s="155"/>
      <c r="E87" s="156"/>
      <c r="F87" s="130">
        <v>950</v>
      </c>
    </row>
    <row r="88" spans="1:6" s="51" customFormat="1" ht="15" customHeight="1">
      <c r="A88" s="130"/>
      <c r="B88" s="131">
        <v>42786</v>
      </c>
      <c r="C88" s="154" t="s">
        <v>173</v>
      </c>
      <c r="D88" s="155"/>
      <c r="E88" s="156"/>
      <c r="F88" s="130">
        <v>800</v>
      </c>
    </row>
    <row r="89" spans="1:6" s="51" customFormat="1" ht="15" customHeight="1">
      <c r="A89" s="130"/>
      <c r="B89" s="131">
        <v>42814</v>
      </c>
      <c r="C89" s="154" t="s">
        <v>173</v>
      </c>
      <c r="D89" s="155"/>
      <c r="E89" s="156"/>
      <c r="F89" s="130">
        <v>800</v>
      </c>
    </row>
    <row r="90" spans="1:6" s="51" customFormat="1" ht="15" customHeight="1">
      <c r="A90" s="130"/>
      <c r="B90" s="131">
        <v>42845</v>
      </c>
      <c r="C90" s="154" t="s">
        <v>173</v>
      </c>
      <c r="D90" s="155"/>
      <c r="E90" s="156"/>
      <c r="F90" s="130">
        <v>800</v>
      </c>
    </row>
    <row r="91" spans="1:6" s="51" customFormat="1" ht="15" customHeight="1">
      <c r="A91" s="130"/>
      <c r="B91" s="131">
        <v>42877</v>
      </c>
      <c r="C91" s="154" t="s">
        <v>173</v>
      </c>
      <c r="D91" s="155"/>
      <c r="E91" s="156"/>
      <c r="F91" s="130">
        <v>800</v>
      </c>
    </row>
    <row r="92" spans="1:6" s="51" customFormat="1" ht="15" customHeight="1">
      <c r="A92" s="130"/>
      <c r="B92" s="131">
        <v>42906</v>
      </c>
      <c r="C92" s="154" t="s">
        <v>173</v>
      </c>
      <c r="D92" s="155"/>
      <c r="E92" s="156"/>
      <c r="F92" s="130">
        <v>800</v>
      </c>
    </row>
    <row r="93" spans="1:6" s="51" customFormat="1" ht="15" customHeight="1">
      <c r="A93" s="130"/>
      <c r="B93" s="131">
        <v>42936</v>
      </c>
      <c r="C93" s="154" t="s">
        <v>173</v>
      </c>
      <c r="D93" s="155"/>
      <c r="E93" s="156"/>
      <c r="F93" s="130">
        <v>800</v>
      </c>
    </row>
    <row r="94" spans="1:6" s="51" customFormat="1" ht="15" customHeight="1">
      <c r="A94" s="130"/>
      <c r="B94" s="131">
        <v>42968</v>
      </c>
      <c r="C94" s="154" t="s">
        <v>173</v>
      </c>
      <c r="D94" s="155"/>
      <c r="E94" s="156"/>
      <c r="F94" s="130">
        <v>800</v>
      </c>
    </row>
    <row r="95" spans="1:6" s="51" customFormat="1" ht="15" customHeight="1">
      <c r="A95" s="130"/>
      <c r="B95" s="131">
        <v>42998</v>
      </c>
      <c r="C95" s="154" t="s">
        <v>173</v>
      </c>
      <c r="D95" s="155"/>
      <c r="E95" s="156"/>
      <c r="F95" s="130">
        <v>800</v>
      </c>
    </row>
    <row r="96" spans="1:6" s="51" customFormat="1" ht="15" customHeight="1">
      <c r="A96" s="130"/>
      <c r="B96" s="131">
        <v>43033</v>
      </c>
      <c r="C96" s="154" t="s">
        <v>173</v>
      </c>
      <c r="D96" s="155"/>
      <c r="E96" s="156"/>
      <c r="F96" s="130">
        <v>800</v>
      </c>
    </row>
    <row r="97" spans="1:6" s="51" customFormat="1" ht="15" customHeight="1">
      <c r="A97" s="130"/>
      <c r="B97" s="131">
        <v>43059</v>
      </c>
      <c r="C97" s="154" t="s">
        <v>173</v>
      </c>
      <c r="D97" s="155"/>
      <c r="E97" s="156"/>
      <c r="F97" s="130">
        <v>800</v>
      </c>
    </row>
    <row r="98" spans="1:6" s="51" customFormat="1" ht="15" customHeight="1">
      <c r="A98" s="130"/>
      <c r="B98" s="131">
        <v>42947</v>
      </c>
      <c r="C98" s="132" t="s">
        <v>178</v>
      </c>
      <c r="D98" s="133"/>
      <c r="E98" s="134"/>
      <c r="F98" s="130">
        <v>18423</v>
      </c>
    </row>
    <row r="99" spans="1:6" s="51" customFormat="1" ht="15" customHeight="1">
      <c r="A99" s="130"/>
      <c r="B99" s="131">
        <v>43039</v>
      </c>
      <c r="C99" s="132" t="s">
        <v>169</v>
      </c>
      <c r="D99" s="133"/>
      <c r="E99" s="134"/>
      <c r="F99" s="130">
        <v>12227</v>
      </c>
    </row>
    <row r="100" spans="1:6" s="51" customFormat="1" ht="15" customHeight="1">
      <c r="A100" s="130"/>
      <c r="B100" s="131">
        <v>42971</v>
      </c>
      <c r="C100" s="132" t="s">
        <v>179</v>
      </c>
      <c r="D100" s="133"/>
      <c r="E100" s="134"/>
      <c r="F100" s="130">
        <v>5000</v>
      </c>
    </row>
    <row r="101" spans="1:6" s="51" customFormat="1" ht="15" customHeight="1">
      <c r="A101" s="130"/>
      <c r="B101" s="131">
        <v>42768</v>
      </c>
      <c r="C101" s="132" t="s">
        <v>174</v>
      </c>
      <c r="D101" s="133"/>
      <c r="E101" s="134"/>
      <c r="F101" s="130">
        <v>1000</v>
      </c>
    </row>
    <row r="102" spans="1:6" s="51" customFormat="1" ht="15" customHeight="1">
      <c r="A102" s="130"/>
      <c r="B102" s="131"/>
      <c r="C102" s="137"/>
      <c r="D102" s="138"/>
      <c r="E102" s="139"/>
      <c r="F102" s="130"/>
    </row>
    <row r="103" spans="1:6" s="51" customFormat="1" ht="15" customHeight="1">
      <c r="A103" s="130"/>
      <c r="B103" s="131"/>
      <c r="C103" s="137"/>
      <c r="D103" s="138"/>
      <c r="E103" s="139"/>
      <c r="F103" s="130"/>
    </row>
    <row r="104" spans="1:6" s="51" customFormat="1" ht="15" customHeight="1">
      <c r="A104" s="130"/>
      <c r="B104" s="131"/>
      <c r="C104" s="137"/>
      <c r="D104" s="138"/>
      <c r="E104" s="139"/>
      <c r="F104" s="130"/>
    </row>
    <row r="105" spans="1:6" s="51" customFormat="1" ht="15.75">
      <c r="A105" s="141"/>
      <c r="B105" s="142"/>
      <c r="C105" s="143"/>
      <c r="D105" s="144"/>
      <c r="E105" s="145"/>
      <c r="F105" s="146"/>
    </row>
    <row r="106" spans="1:6" s="51" customFormat="1" ht="28.5" customHeight="1">
      <c r="A106" s="147" t="s">
        <v>34</v>
      </c>
      <c r="B106" s="147"/>
      <c r="C106" s="147"/>
      <c r="D106" s="147"/>
      <c r="E106" s="147"/>
      <c r="F106" s="148">
        <f>SUM(F51:F105)</f>
        <v>131606</v>
      </c>
    </row>
    <row r="107" spans="1:6" s="51" customFormat="1" ht="15">
      <c r="A107" s="149"/>
      <c r="B107" s="150"/>
      <c r="C107" s="151"/>
      <c r="D107" s="151"/>
      <c r="E107" s="151"/>
      <c r="F107" s="152"/>
    </row>
    <row r="108" spans="1:6" s="51" customFormat="1" ht="15">
      <c r="A108" s="149"/>
      <c r="B108" s="150"/>
      <c r="C108" s="153"/>
      <c r="D108" s="153"/>
      <c r="E108" s="153"/>
      <c r="F108" s="152"/>
    </row>
    <row r="109" spans="1:6" ht="15.75">
      <c r="A109" s="149"/>
      <c r="B109" s="150"/>
      <c r="C109" s="153"/>
      <c r="D109" s="153"/>
      <c r="E109" s="153"/>
      <c r="F109" s="152"/>
    </row>
    <row r="110" spans="1:6" ht="15.75">
      <c r="A110" s="149"/>
      <c r="B110" s="150"/>
      <c r="C110" s="153"/>
      <c r="D110" s="153"/>
      <c r="E110" s="153"/>
      <c r="F110" s="152"/>
    </row>
    <row r="111" spans="1:6" s="51" customFormat="1" ht="28.5" customHeight="1">
      <c r="A111" s="149"/>
      <c r="B111" s="150"/>
      <c r="C111" s="153"/>
      <c r="D111" s="153"/>
      <c r="E111" s="158"/>
      <c r="F111" s="152"/>
    </row>
    <row r="112" spans="1:6" ht="15.75">
      <c r="A112" s="149"/>
      <c r="B112" s="150"/>
      <c r="C112" s="151"/>
      <c r="D112" s="151"/>
      <c r="E112" s="151"/>
      <c r="F112" s="152"/>
    </row>
    <row r="113" spans="1:6" ht="15.75">
      <c r="A113" s="149"/>
      <c r="B113" s="150"/>
      <c r="C113" s="153"/>
      <c r="D113" s="153"/>
      <c r="E113" s="153"/>
      <c r="F113" s="152"/>
    </row>
    <row r="114" spans="1:6" ht="15.75">
      <c r="A114" s="149"/>
      <c r="B114" s="159"/>
      <c r="C114" s="149"/>
      <c r="D114" s="149"/>
      <c r="E114" s="149"/>
      <c r="F114" s="149"/>
    </row>
    <row r="115" spans="1:6" ht="15.75">
      <c r="A115" s="149"/>
      <c r="B115" s="159"/>
      <c r="C115" s="149"/>
      <c r="D115" s="149"/>
      <c r="E115" s="149"/>
      <c r="F115" s="149"/>
    </row>
    <row r="116" spans="1:6" ht="15.75">
      <c r="A116" s="149"/>
      <c r="B116" s="159"/>
      <c r="C116" s="149"/>
      <c r="D116" s="149"/>
      <c r="E116" s="149"/>
      <c r="F116" s="149"/>
    </row>
    <row r="117" spans="1:6" ht="15.75">
      <c r="A117" s="149"/>
      <c r="B117" s="159"/>
      <c r="C117" s="149"/>
      <c r="D117" s="149"/>
      <c r="E117" s="149"/>
      <c r="F117" s="149"/>
    </row>
    <row r="118" spans="1:6" ht="15.75">
      <c r="A118" s="149"/>
      <c r="B118" s="159"/>
      <c r="C118" s="149"/>
      <c r="D118" s="149"/>
      <c r="E118" s="149"/>
      <c r="F118" s="149"/>
    </row>
    <row r="119" spans="1:6" ht="15.75">
      <c r="A119" s="149"/>
      <c r="B119" s="159"/>
      <c r="C119" s="149"/>
      <c r="D119" s="149"/>
      <c r="E119" s="149"/>
      <c r="F119" s="149"/>
    </row>
  </sheetData>
  <sheetProtection/>
  <mergeCells count="78">
    <mergeCell ref="C101:E101"/>
    <mergeCell ref="C51:E51"/>
    <mergeCell ref="B40:E40"/>
    <mergeCell ref="C80:E80"/>
    <mergeCell ref="C81:E81"/>
    <mergeCell ref="C82:E82"/>
    <mergeCell ref="C83:E83"/>
    <mergeCell ref="C112:E112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A46:E46"/>
    <mergeCell ref="A47:E47"/>
    <mergeCell ref="C52:E52"/>
    <mergeCell ref="C53:E53"/>
    <mergeCell ref="B41:E41"/>
    <mergeCell ref="B42:E42"/>
    <mergeCell ref="B43:E43"/>
    <mergeCell ref="C50:E50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87:E87"/>
    <mergeCell ref="C88:E88"/>
    <mergeCell ref="C89:E89"/>
    <mergeCell ref="C90:E90"/>
    <mergeCell ref="C105:E105"/>
    <mergeCell ref="C107:E107"/>
    <mergeCell ref="A106:E106"/>
    <mergeCell ref="C94:E94"/>
    <mergeCell ref="C95:E95"/>
    <mergeCell ref="C96:E96"/>
    <mergeCell ref="C91:E91"/>
    <mergeCell ref="C92:E92"/>
    <mergeCell ref="C93:E93"/>
    <mergeCell ref="C97:E97"/>
    <mergeCell ref="C98:E98"/>
    <mergeCell ref="C84:E84"/>
    <mergeCell ref="C85:E85"/>
    <mergeCell ref="C86:E86"/>
    <mergeCell ref="C99:E99"/>
    <mergeCell ref="C100:E10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7"/>
  <sheetViews>
    <sheetView view="pageBreakPreview" zoomScaleSheetLayoutView="100" zoomScalePageLayoutView="0" workbookViewId="0" topLeftCell="A19">
      <selection activeCell="D7" sqref="D7"/>
    </sheetView>
  </sheetViews>
  <sheetFormatPr defaultColWidth="9.140625" defaultRowHeight="12.75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42187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142</v>
      </c>
      <c r="B1" s="102"/>
      <c r="C1" s="102"/>
      <c r="D1" s="102"/>
      <c r="E1" s="102"/>
      <c r="F1" s="102"/>
      <c r="G1" s="69"/>
    </row>
    <row r="2" spans="1:8" ht="15.75">
      <c r="A2" s="102" t="s">
        <v>44</v>
      </c>
      <c r="B2" s="102"/>
      <c r="C2" s="102"/>
      <c r="D2" s="102"/>
      <c r="E2" s="102"/>
      <c r="F2" s="102"/>
      <c r="G2" s="7"/>
      <c r="H2" s="68"/>
    </row>
    <row r="3" ht="9" customHeight="1"/>
    <row r="4" spans="1:6" ht="15.75">
      <c r="A4" s="10" t="s">
        <v>45</v>
      </c>
      <c r="C4" s="10"/>
      <c r="D4" s="10"/>
      <c r="E4" s="10"/>
      <c r="F4" s="10"/>
    </row>
    <row r="5" spans="1:6" ht="15.75">
      <c r="A5" s="10" t="s">
        <v>12</v>
      </c>
      <c r="C5" s="10"/>
      <c r="D5" s="10">
        <v>2403.71</v>
      </c>
      <c r="E5" s="10" t="s">
        <v>13</v>
      </c>
      <c r="F5" s="10"/>
    </row>
    <row r="6" ht="9" customHeight="1"/>
    <row r="7" spans="1:6" ht="15.75">
      <c r="A7" s="7" t="s">
        <v>108</v>
      </c>
      <c r="C7" s="7"/>
      <c r="D7" s="11">
        <f>'2015'!F36</f>
        <v>111712.46160000004</v>
      </c>
      <c r="E7" s="7" t="s">
        <v>15</v>
      </c>
      <c r="F7" s="7"/>
    </row>
    <row r="8" spans="1:6" ht="15.75">
      <c r="A8" s="7" t="s">
        <v>109</v>
      </c>
      <c r="C8" s="10"/>
      <c r="D8" s="12">
        <f>C16</f>
        <v>-182805.71000000002</v>
      </c>
      <c r="E8" s="10" t="s">
        <v>17</v>
      </c>
      <c r="F8" s="10"/>
    </row>
    <row r="9" spans="2:6" ht="15.75">
      <c r="B9" s="10"/>
      <c r="C9" s="10"/>
      <c r="D9" s="10"/>
      <c r="E9" s="10"/>
      <c r="F9" s="13" t="s">
        <v>18</v>
      </c>
    </row>
    <row r="10" spans="1:6" s="9" customFormat="1" ht="28.5" customHeight="1">
      <c r="A10" s="4" t="s">
        <v>19</v>
      </c>
      <c r="B10" s="14" t="s">
        <v>20</v>
      </c>
      <c r="C10" s="15" t="s">
        <v>110</v>
      </c>
      <c r="D10" s="15" t="s">
        <v>0</v>
      </c>
      <c r="E10" s="15" t="s">
        <v>22</v>
      </c>
      <c r="F10" s="15" t="s">
        <v>111</v>
      </c>
    </row>
    <row r="11" spans="1:9" s="17" customFormat="1" ht="30" customHeight="1">
      <c r="A11" s="4">
        <v>1</v>
      </c>
      <c r="B11" s="65" t="s">
        <v>1</v>
      </c>
      <c r="C11" s="35">
        <f>'2015'!F11</f>
        <v>-98064.66000000003</v>
      </c>
      <c r="D11" s="33">
        <f>339407.58-13469.86+10753.69-927.22</f>
        <v>335764.19000000006</v>
      </c>
      <c r="E11" s="33">
        <v>357793.64</v>
      </c>
      <c r="F11" s="33">
        <f>C11-D11+E11</f>
        <v>-76035.21000000008</v>
      </c>
      <c r="G11" s="5" t="s">
        <v>38</v>
      </c>
      <c r="H11" s="5">
        <v>11.71</v>
      </c>
      <c r="I11" s="30">
        <f>H11*12*H19</f>
        <v>337769.32920000004</v>
      </c>
    </row>
    <row r="12" spans="1:9" s="17" customFormat="1" ht="15.75">
      <c r="A12" s="4">
        <v>2</v>
      </c>
      <c r="B12" s="65" t="s">
        <v>2</v>
      </c>
      <c r="C12" s="35">
        <f>'2015'!F12</f>
        <v>-9168.320000000003</v>
      </c>
      <c r="D12" s="33">
        <f>30362.1-1196.51+955.08+1202.46</f>
        <v>31323.13</v>
      </c>
      <c r="E12" s="33">
        <v>33297.16</v>
      </c>
      <c r="F12" s="33">
        <f>C12-D12+E12</f>
        <v>-7194.290000000001</v>
      </c>
      <c r="G12" s="10" t="s">
        <v>39</v>
      </c>
      <c r="H12" s="5">
        <v>3.2</v>
      </c>
      <c r="I12" s="29">
        <f>H12*12*H19</f>
        <v>92302.46400000002</v>
      </c>
    </row>
    <row r="13" spans="1:9" s="17" customFormat="1" ht="29.25" customHeight="1">
      <c r="A13" s="4">
        <v>3</v>
      </c>
      <c r="B13" s="65" t="s">
        <v>40</v>
      </c>
      <c r="C13" s="35">
        <f>'2015'!F13</f>
        <v>-4461.189999999999</v>
      </c>
      <c r="D13" s="33">
        <f>14889.48-581.98+463.46+581.46</f>
        <v>15352.419999999998</v>
      </c>
      <c r="E13" s="33">
        <v>16300.46</v>
      </c>
      <c r="F13" s="33">
        <f>C13-D13+E13</f>
        <v>-3513.149999999998</v>
      </c>
      <c r="G13" s="10" t="s">
        <v>43</v>
      </c>
      <c r="H13" s="5">
        <f>1.73</f>
        <v>1.73</v>
      </c>
      <c r="I13" s="29">
        <f>H13*12*H19</f>
        <v>49901.01959999999</v>
      </c>
    </row>
    <row r="14" spans="1:9" s="17" customFormat="1" ht="30" customHeight="1">
      <c r="A14" s="4">
        <v>4</v>
      </c>
      <c r="B14" s="65" t="s">
        <v>41</v>
      </c>
      <c r="C14" s="35">
        <f>'2015'!F14</f>
        <v>-11437.680000000008</v>
      </c>
      <c r="D14" s="33">
        <f>59315.3-4240.23+4248.03+2844.1</f>
        <v>62167.200000000004</v>
      </c>
      <c r="E14" s="33">
        <v>59295.41</v>
      </c>
      <c r="F14" s="33">
        <f>C14-D14+E14</f>
        <v>-14309.470000000001</v>
      </c>
      <c r="G14" s="5" t="s">
        <v>92</v>
      </c>
      <c r="H14" s="5">
        <v>0.6</v>
      </c>
      <c r="I14" s="30">
        <f>H14*D5*12</f>
        <v>17306.712</v>
      </c>
    </row>
    <row r="15" spans="1:6" ht="19.5" customHeight="1">
      <c r="A15" s="4">
        <v>5</v>
      </c>
      <c r="B15" s="65" t="s">
        <v>104</v>
      </c>
      <c r="C15" s="35">
        <f>'2015'!F15</f>
        <v>-59673.859999999986</v>
      </c>
      <c r="D15" s="33">
        <f>22030.34-1126.4+9133.37</f>
        <v>30037.309999999998</v>
      </c>
      <c r="E15" s="33">
        <v>80312.82</v>
      </c>
      <c r="F15" s="33">
        <f>C15-D15+E15</f>
        <v>-9398.349999999977</v>
      </c>
    </row>
    <row r="16" spans="1:6" ht="18.75" customHeight="1">
      <c r="A16" s="4"/>
      <c r="B16" s="65" t="s">
        <v>3</v>
      </c>
      <c r="C16" s="34">
        <f>SUM(C11:C15)</f>
        <v>-182805.71000000002</v>
      </c>
      <c r="D16" s="34">
        <f>SUM(D11:D15)</f>
        <v>474644.25000000006</v>
      </c>
      <c r="E16" s="34">
        <f>SUM(E11:E15)</f>
        <v>546999.49</v>
      </c>
      <c r="F16" s="34">
        <f>SUM(F11:F15)</f>
        <v>-110450.47000000006</v>
      </c>
    </row>
    <row r="18" spans="1:8" ht="15.75">
      <c r="A18" s="102" t="s">
        <v>23</v>
      </c>
      <c r="B18" s="102"/>
      <c r="C18" s="102"/>
      <c r="D18" s="102"/>
      <c r="E18" s="102"/>
      <c r="F18" s="102"/>
      <c r="H18" s="5" t="s">
        <v>24</v>
      </c>
    </row>
    <row r="19" spans="1:8" ht="33" customHeight="1">
      <c r="A19" s="69"/>
      <c r="B19" s="69"/>
      <c r="C19" s="69"/>
      <c r="D19" s="69"/>
      <c r="E19" s="69"/>
      <c r="F19" s="69"/>
      <c r="G19" s="19"/>
      <c r="H19" s="5">
        <f>D5</f>
        <v>2403.71</v>
      </c>
    </row>
    <row r="20" spans="1:10" ht="32.25" customHeight="1">
      <c r="A20" s="15" t="s">
        <v>37</v>
      </c>
      <c r="B20" s="103" t="s">
        <v>4</v>
      </c>
      <c r="C20" s="103"/>
      <c r="D20" s="103"/>
      <c r="E20" s="103"/>
      <c r="F20" s="18" t="s">
        <v>11</v>
      </c>
      <c r="G20" s="10"/>
      <c r="H20" s="5" t="s">
        <v>25</v>
      </c>
      <c r="I20" s="14" t="s">
        <v>26</v>
      </c>
      <c r="J20" s="14" t="s">
        <v>27</v>
      </c>
    </row>
    <row r="21" spans="1:10" ht="18" customHeight="1">
      <c r="A21" s="71">
        <v>1</v>
      </c>
      <c r="B21" s="104" t="s">
        <v>5</v>
      </c>
      <c r="C21" s="104"/>
      <c r="D21" s="104"/>
      <c r="E21" s="104"/>
      <c r="F21" s="72">
        <f>I12</f>
        <v>92302.46400000002</v>
      </c>
      <c r="G21" s="10"/>
      <c r="I21" s="14">
        <v>2390</v>
      </c>
      <c r="J21" s="14"/>
    </row>
    <row r="22" spans="1:10" ht="18" customHeight="1">
      <c r="A22" s="73">
        <v>2</v>
      </c>
      <c r="B22" s="105" t="s">
        <v>93</v>
      </c>
      <c r="C22" s="106"/>
      <c r="D22" s="106"/>
      <c r="E22" s="107"/>
      <c r="F22" s="74">
        <f>F66+F68</f>
        <v>1697.4</v>
      </c>
      <c r="I22" s="14">
        <f>I21*12</f>
        <v>28680</v>
      </c>
      <c r="J22" s="14"/>
    </row>
    <row r="23" spans="1:11" ht="18" customHeight="1">
      <c r="A23" s="73">
        <v>3</v>
      </c>
      <c r="B23" s="101" t="s">
        <v>28</v>
      </c>
      <c r="C23" s="101"/>
      <c r="D23" s="101"/>
      <c r="E23" s="101"/>
      <c r="F23" s="74">
        <f>I13</f>
        <v>49901.01959999999</v>
      </c>
      <c r="G23" s="30">
        <f>F23/12</f>
        <v>4158.418299999999</v>
      </c>
      <c r="I23" s="10"/>
      <c r="J23" s="10"/>
      <c r="K23" s="10"/>
    </row>
    <row r="24" spans="1:11" ht="16.5" customHeight="1">
      <c r="A24" s="73">
        <v>4</v>
      </c>
      <c r="B24" s="101" t="s">
        <v>6</v>
      </c>
      <c r="C24" s="101"/>
      <c r="D24" s="101"/>
      <c r="E24" s="101"/>
      <c r="F24" s="74">
        <f>F25+F27+F29+F30+F28+F26+F31</f>
        <v>110337.29</v>
      </c>
      <c r="G24" s="29">
        <f>F87</f>
        <v>108234.69</v>
      </c>
      <c r="I24" s="70"/>
      <c r="J24" s="10"/>
      <c r="K24" s="10"/>
    </row>
    <row r="25" spans="1:11" ht="16.5" customHeight="1">
      <c r="A25" s="73" t="s">
        <v>7</v>
      </c>
      <c r="B25" s="101" t="s">
        <v>29</v>
      </c>
      <c r="C25" s="101"/>
      <c r="D25" s="101"/>
      <c r="E25" s="101"/>
      <c r="F25" s="74">
        <f>F45+F47+F48+F53+F57+F58+F60+F62+F63+F69+F70+F71+F72+F73+F76+F77+F78+F82+F83+F84+F85</f>
        <v>57420</v>
      </c>
      <c r="I25" s="10"/>
      <c r="J25" s="10"/>
      <c r="K25" s="10"/>
    </row>
    <row r="26" spans="1:11" ht="17.25" customHeight="1">
      <c r="A26" s="73" t="s">
        <v>7</v>
      </c>
      <c r="B26" s="101" t="s">
        <v>30</v>
      </c>
      <c r="C26" s="101"/>
      <c r="D26" s="101"/>
      <c r="E26" s="101"/>
      <c r="F26" s="74">
        <f>F46+F49+F50+F52+F55+F56+F59+F65+F67+F74+F75</f>
        <v>8018</v>
      </c>
      <c r="I26" s="10"/>
      <c r="J26" s="10"/>
      <c r="K26" s="10"/>
    </row>
    <row r="27" spans="1:11" ht="17.25" customHeight="1">
      <c r="A27" s="73" t="s">
        <v>7</v>
      </c>
      <c r="B27" s="101" t="s">
        <v>102</v>
      </c>
      <c r="C27" s="101"/>
      <c r="D27" s="101"/>
      <c r="E27" s="101"/>
      <c r="F27" s="74">
        <f>F44</f>
        <v>4080</v>
      </c>
      <c r="G27" s="10"/>
      <c r="I27" s="10"/>
      <c r="J27" s="10"/>
      <c r="K27" s="10"/>
    </row>
    <row r="28" spans="1:11" ht="17.25" customHeight="1">
      <c r="A28" s="73" t="s">
        <v>7</v>
      </c>
      <c r="B28" s="101" t="s">
        <v>31</v>
      </c>
      <c r="C28" s="101"/>
      <c r="D28" s="101"/>
      <c r="E28" s="101"/>
      <c r="F28" s="74">
        <f>F51+F54+F61+F81+F86</f>
        <v>15459</v>
      </c>
      <c r="G28" s="10"/>
      <c r="I28" s="10"/>
      <c r="J28" s="10"/>
      <c r="K28" s="10"/>
    </row>
    <row r="29" spans="1:11" ht="17.25" customHeight="1">
      <c r="A29" s="73" t="s">
        <v>7</v>
      </c>
      <c r="B29" s="101" t="s">
        <v>128</v>
      </c>
      <c r="C29" s="101"/>
      <c r="D29" s="101"/>
      <c r="E29" s="101"/>
      <c r="F29" s="74">
        <f>F64</f>
        <v>16609</v>
      </c>
      <c r="G29" s="10"/>
      <c r="I29" s="10"/>
      <c r="J29" s="10"/>
      <c r="K29" s="10"/>
    </row>
    <row r="30" spans="1:11" ht="17.25" customHeight="1">
      <c r="A30" s="73" t="s">
        <v>7</v>
      </c>
      <c r="B30" s="101" t="s">
        <v>140</v>
      </c>
      <c r="C30" s="101"/>
      <c r="D30" s="101"/>
      <c r="E30" s="101"/>
      <c r="F30" s="74">
        <f>F79+F80</f>
        <v>4951.29</v>
      </c>
      <c r="G30" s="10"/>
      <c r="I30" s="10"/>
      <c r="J30" s="10"/>
      <c r="K30" s="10"/>
    </row>
    <row r="31" spans="1:11" ht="17.25" customHeight="1">
      <c r="A31" s="73" t="s">
        <v>7</v>
      </c>
      <c r="B31" s="101" t="s">
        <v>141</v>
      </c>
      <c r="C31" s="101"/>
      <c r="D31" s="101"/>
      <c r="E31" s="101"/>
      <c r="F31" s="74">
        <f>950*4</f>
        <v>3800</v>
      </c>
      <c r="G31" s="10"/>
      <c r="I31" s="10"/>
      <c r="J31" s="10"/>
      <c r="K31" s="10"/>
    </row>
    <row r="32" spans="1:11" s="25" customFormat="1" ht="15.75">
      <c r="A32" s="73">
        <v>5</v>
      </c>
      <c r="B32" s="90" t="s">
        <v>41</v>
      </c>
      <c r="C32" s="90"/>
      <c r="D32" s="90"/>
      <c r="E32" s="90"/>
      <c r="F32" s="74">
        <f>D14</f>
        <v>62167.200000000004</v>
      </c>
      <c r="G32" s="7"/>
      <c r="I32" s="7"/>
      <c r="J32" s="7"/>
      <c r="K32" s="7"/>
    </row>
    <row r="33" spans="1:7" s="25" customFormat="1" ht="15.75">
      <c r="A33" s="73">
        <v>6</v>
      </c>
      <c r="B33" s="90" t="s">
        <v>59</v>
      </c>
      <c r="C33" s="90"/>
      <c r="D33" s="90"/>
      <c r="E33" s="90"/>
      <c r="F33" s="74">
        <f>D15</f>
        <v>30037.309999999998</v>
      </c>
      <c r="G33" s="7"/>
    </row>
    <row r="34" spans="1:6" ht="15.75">
      <c r="A34" s="73">
        <v>7</v>
      </c>
      <c r="B34" s="90" t="s">
        <v>66</v>
      </c>
      <c r="C34" s="90"/>
      <c r="D34" s="90"/>
      <c r="E34" s="90"/>
      <c r="F34" s="74">
        <f>I14</f>
        <v>17306.712</v>
      </c>
    </row>
    <row r="35" spans="1:6" ht="18" customHeight="1">
      <c r="A35" s="73">
        <v>8</v>
      </c>
      <c r="B35" s="90" t="s">
        <v>42</v>
      </c>
      <c r="C35" s="90"/>
      <c r="D35" s="90"/>
      <c r="E35" s="90"/>
      <c r="F35" s="74">
        <f>D12+D13</f>
        <v>46675.55</v>
      </c>
    </row>
    <row r="36" spans="1:6" ht="20.25" customHeight="1">
      <c r="A36" s="75"/>
      <c r="B36" s="91" t="s">
        <v>8</v>
      </c>
      <c r="C36" s="91"/>
      <c r="D36" s="91"/>
      <c r="E36" s="91"/>
      <c r="F36" s="76">
        <f>F21+F22+F23+F24+F35+F33+F34+F32</f>
        <v>410424.9456</v>
      </c>
    </row>
    <row r="37" ht="18" customHeight="1"/>
    <row r="38" spans="1:6" ht="17.25" customHeight="1">
      <c r="A38" s="92" t="s">
        <v>112</v>
      </c>
      <c r="B38" s="93"/>
      <c r="C38" s="93"/>
      <c r="D38" s="93"/>
      <c r="E38" s="94"/>
      <c r="F38" s="3">
        <f>D7+D16-F36</f>
        <v>175931.76600000006</v>
      </c>
    </row>
    <row r="39" spans="1:6" ht="18.75" customHeight="1">
      <c r="A39" s="92" t="s">
        <v>113</v>
      </c>
      <c r="B39" s="93"/>
      <c r="C39" s="93"/>
      <c r="D39" s="93"/>
      <c r="E39" s="94"/>
      <c r="F39" s="3">
        <f>F16</f>
        <v>-110450.47000000006</v>
      </c>
    </row>
    <row r="40" spans="1:6" ht="15.75">
      <c r="A40" s="62" t="s">
        <v>99</v>
      </c>
      <c r="B40" s="62"/>
      <c r="C40" s="62"/>
      <c r="D40" s="62"/>
      <c r="E40" s="62"/>
      <c r="F40" s="3">
        <f>F38+F39</f>
        <v>65481.296</v>
      </c>
    </row>
    <row r="41" spans="1:6" s="51" customFormat="1" ht="21.75" customHeight="1">
      <c r="A41" s="9"/>
      <c r="B41" s="5"/>
      <c r="C41" s="5"/>
      <c r="D41" s="5"/>
      <c r="E41" s="5"/>
      <c r="F41" s="5"/>
    </row>
    <row r="42" spans="1:6" s="31" customFormat="1" ht="20.25" customHeight="1">
      <c r="A42" s="9"/>
      <c r="B42" s="5"/>
      <c r="C42" s="5"/>
      <c r="D42" s="5"/>
      <c r="E42" s="5"/>
      <c r="F42" s="5"/>
    </row>
    <row r="43" spans="1:6" s="32" customFormat="1" ht="15.75">
      <c r="A43" s="26" t="s">
        <v>19</v>
      </c>
      <c r="B43" s="26" t="s">
        <v>10</v>
      </c>
      <c r="C43" s="95" t="s">
        <v>32</v>
      </c>
      <c r="D43" s="96"/>
      <c r="E43" s="97"/>
      <c r="F43" s="26" t="s">
        <v>33</v>
      </c>
    </row>
    <row r="44" spans="1:6" ht="28.5" customHeight="1">
      <c r="A44" s="63"/>
      <c r="B44" s="63" t="s">
        <v>96</v>
      </c>
      <c r="C44" s="98" t="s">
        <v>102</v>
      </c>
      <c r="D44" s="99"/>
      <c r="E44" s="100"/>
      <c r="F44" s="64">
        <f>170*12+170*12</f>
        <v>4080</v>
      </c>
    </row>
    <row r="45" spans="1:6" ht="15.75">
      <c r="A45" s="48"/>
      <c r="B45" s="77">
        <v>42440</v>
      </c>
      <c r="C45" s="109" t="s">
        <v>114</v>
      </c>
      <c r="D45" s="110"/>
      <c r="E45" s="111"/>
      <c r="F45" s="80">
        <v>828</v>
      </c>
    </row>
    <row r="46" spans="1:6" ht="15.75">
      <c r="A46" s="48"/>
      <c r="B46" s="77">
        <v>42445</v>
      </c>
      <c r="C46" s="109" t="s">
        <v>115</v>
      </c>
      <c r="D46" s="110"/>
      <c r="E46" s="111"/>
      <c r="F46" s="82">
        <v>761</v>
      </c>
    </row>
    <row r="47" spans="1:6" ht="15.75">
      <c r="A47" s="48"/>
      <c r="B47" s="77">
        <v>42452</v>
      </c>
      <c r="C47" s="108" t="s">
        <v>116</v>
      </c>
      <c r="D47" s="108"/>
      <c r="E47" s="108"/>
      <c r="F47" s="80">
        <v>654</v>
      </c>
    </row>
    <row r="48" spans="1:6" ht="28.5" customHeight="1">
      <c r="A48" s="48"/>
      <c r="B48" s="77">
        <v>42460</v>
      </c>
      <c r="C48" s="109" t="s">
        <v>117</v>
      </c>
      <c r="D48" s="110"/>
      <c r="E48" s="111"/>
      <c r="F48" s="80">
        <v>840</v>
      </c>
    </row>
    <row r="49" spans="1:6" ht="15.75">
      <c r="A49" s="48"/>
      <c r="B49" s="77">
        <v>42464</v>
      </c>
      <c r="C49" s="109" t="s">
        <v>118</v>
      </c>
      <c r="D49" s="110"/>
      <c r="E49" s="111"/>
      <c r="F49" s="82">
        <v>492</v>
      </c>
    </row>
    <row r="50" spans="1:6" ht="15.75">
      <c r="A50" s="48"/>
      <c r="B50" s="77">
        <v>42487</v>
      </c>
      <c r="C50" s="108" t="s">
        <v>119</v>
      </c>
      <c r="D50" s="108"/>
      <c r="E50" s="108"/>
      <c r="F50" s="82">
        <v>492</v>
      </c>
    </row>
    <row r="51" spans="1:6" ht="15.75">
      <c r="A51" s="48"/>
      <c r="B51" s="77">
        <v>42495</v>
      </c>
      <c r="C51" s="108" t="s">
        <v>120</v>
      </c>
      <c r="D51" s="108"/>
      <c r="E51" s="108"/>
      <c r="F51" s="78">
        <v>7249</v>
      </c>
    </row>
    <row r="52" spans="1:6" ht="15.75">
      <c r="A52" s="48"/>
      <c r="B52" s="77">
        <v>42500</v>
      </c>
      <c r="C52" s="108" t="s">
        <v>115</v>
      </c>
      <c r="D52" s="108"/>
      <c r="E52" s="108"/>
      <c r="F52" s="82">
        <v>1144</v>
      </c>
    </row>
    <row r="53" spans="1:6" s="51" customFormat="1" ht="28.5" customHeight="1">
      <c r="A53" s="48"/>
      <c r="B53" s="77">
        <v>42502</v>
      </c>
      <c r="C53" s="108" t="s">
        <v>121</v>
      </c>
      <c r="D53" s="108"/>
      <c r="E53" s="108"/>
      <c r="F53" s="80">
        <v>6694</v>
      </c>
    </row>
    <row r="54" spans="1:6" s="51" customFormat="1" ht="15">
      <c r="A54" s="48"/>
      <c r="B54" s="77">
        <v>42502</v>
      </c>
      <c r="C54" s="108" t="s">
        <v>122</v>
      </c>
      <c r="D54" s="108"/>
      <c r="E54" s="108"/>
      <c r="F54" s="78">
        <v>4182</v>
      </c>
    </row>
    <row r="55" spans="1:6" s="51" customFormat="1" ht="15">
      <c r="A55" s="48"/>
      <c r="B55" s="77">
        <v>42507</v>
      </c>
      <c r="C55" s="108" t="s">
        <v>118</v>
      </c>
      <c r="D55" s="108"/>
      <c r="E55" s="108"/>
      <c r="F55" s="82">
        <v>492</v>
      </c>
    </row>
    <row r="56" spans="1:6" s="51" customFormat="1" ht="15">
      <c r="A56" s="48"/>
      <c r="B56" s="77">
        <v>42529</v>
      </c>
      <c r="C56" s="108" t="s">
        <v>118</v>
      </c>
      <c r="D56" s="108"/>
      <c r="E56" s="108"/>
      <c r="F56" s="82">
        <v>1172</v>
      </c>
    </row>
    <row r="57" spans="1:6" s="51" customFormat="1" ht="15">
      <c r="A57" s="48"/>
      <c r="B57" s="77">
        <v>42531</v>
      </c>
      <c r="C57" s="108" t="s">
        <v>123</v>
      </c>
      <c r="D57" s="108"/>
      <c r="E57" s="108"/>
      <c r="F57" s="80">
        <v>6454</v>
      </c>
    </row>
    <row r="58" spans="1:6" s="51" customFormat="1" ht="15">
      <c r="A58" s="48"/>
      <c r="B58" s="77">
        <v>42541</v>
      </c>
      <c r="C58" s="108" t="s">
        <v>123</v>
      </c>
      <c r="D58" s="108"/>
      <c r="E58" s="108"/>
      <c r="F58" s="80">
        <v>3853</v>
      </c>
    </row>
    <row r="59" spans="1:6" s="25" customFormat="1" ht="15.75">
      <c r="A59" s="48"/>
      <c r="B59" s="77">
        <v>42545</v>
      </c>
      <c r="C59" s="108" t="s">
        <v>124</v>
      </c>
      <c r="D59" s="108"/>
      <c r="E59" s="108"/>
      <c r="F59" s="82">
        <v>492</v>
      </c>
    </row>
    <row r="60" spans="1:6" ht="15.75">
      <c r="A60" s="48"/>
      <c r="B60" s="77">
        <v>42550</v>
      </c>
      <c r="C60" s="108" t="s">
        <v>125</v>
      </c>
      <c r="D60" s="108"/>
      <c r="E60" s="108"/>
      <c r="F60" s="80">
        <v>1721</v>
      </c>
    </row>
    <row r="61" spans="1:6" ht="15.75">
      <c r="A61" s="48"/>
      <c r="B61" s="77">
        <v>42551</v>
      </c>
      <c r="C61" s="108" t="s">
        <v>126</v>
      </c>
      <c r="D61" s="108"/>
      <c r="E61" s="108"/>
      <c r="F61" s="78">
        <v>3261</v>
      </c>
    </row>
    <row r="62" spans="1:6" ht="15.75">
      <c r="A62" s="48"/>
      <c r="B62" s="77">
        <v>42552</v>
      </c>
      <c r="C62" s="108" t="s">
        <v>125</v>
      </c>
      <c r="D62" s="108"/>
      <c r="E62" s="108"/>
      <c r="F62" s="80">
        <v>1978</v>
      </c>
    </row>
    <row r="63" spans="1:6" ht="15.75">
      <c r="A63" s="48"/>
      <c r="B63" s="77">
        <v>42593</v>
      </c>
      <c r="C63" s="108" t="s">
        <v>127</v>
      </c>
      <c r="D63" s="108"/>
      <c r="E63" s="108"/>
      <c r="F63" s="80">
        <v>2404</v>
      </c>
    </row>
    <row r="64" spans="1:6" ht="15.75">
      <c r="A64" s="48"/>
      <c r="B64" s="77">
        <v>42594</v>
      </c>
      <c r="C64" s="108" t="s">
        <v>128</v>
      </c>
      <c r="D64" s="108"/>
      <c r="E64" s="108"/>
      <c r="F64" s="81">
        <v>16609</v>
      </c>
    </row>
    <row r="65" spans="1:6" ht="15.75">
      <c r="A65" s="48"/>
      <c r="B65" s="77">
        <v>42600</v>
      </c>
      <c r="C65" s="108" t="s">
        <v>129</v>
      </c>
      <c r="D65" s="108"/>
      <c r="E65" s="108"/>
      <c r="F65" s="82">
        <v>736</v>
      </c>
    </row>
    <row r="66" spans="1:6" ht="15.75">
      <c r="A66" s="48"/>
      <c r="B66" s="77">
        <v>42602</v>
      </c>
      <c r="C66" s="108" t="s">
        <v>130</v>
      </c>
      <c r="D66" s="108"/>
      <c r="E66" s="108"/>
      <c r="F66" s="79">
        <v>966</v>
      </c>
    </row>
    <row r="67" spans="1:6" ht="15.75">
      <c r="A67" s="48"/>
      <c r="B67" s="77">
        <v>42613</v>
      </c>
      <c r="C67" s="108" t="s">
        <v>124</v>
      </c>
      <c r="D67" s="108"/>
      <c r="E67" s="108"/>
      <c r="F67" s="82">
        <v>853</v>
      </c>
    </row>
    <row r="68" spans="1:6" ht="15.75">
      <c r="A68" s="48"/>
      <c r="B68" s="77">
        <v>42618</v>
      </c>
      <c r="C68" s="108" t="s">
        <v>130</v>
      </c>
      <c r="D68" s="108"/>
      <c r="E68" s="108"/>
      <c r="F68" s="79">
        <v>731.4</v>
      </c>
    </row>
    <row r="69" spans="1:6" ht="15.75">
      <c r="A69" s="48"/>
      <c r="B69" s="77">
        <v>42620</v>
      </c>
      <c r="C69" s="108" t="s">
        <v>131</v>
      </c>
      <c r="D69" s="108"/>
      <c r="E69" s="108"/>
      <c r="F69" s="80">
        <v>11495</v>
      </c>
    </row>
    <row r="70" spans="1:6" s="51" customFormat="1" ht="28.5" customHeight="1">
      <c r="A70" s="48"/>
      <c r="B70" s="77">
        <v>42627</v>
      </c>
      <c r="C70" s="108" t="s">
        <v>132</v>
      </c>
      <c r="D70" s="108"/>
      <c r="E70" s="108"/>
      <c r="F70" s="80">
        <v>701</v>
      </c>
    </row>
    <row r="71" spans="1:6" s="51" customFormat="1" ht="15">
      <c r="A71" s="48"/>
      <c r="B71" s="77">
        <v>42628</v>
      </c>
      <c r="C71" s="108" t="s">
        <v>114</v>
      </c>
      <c r="D71" s="108"/>
      <c r="E71" s="108"/>
      <c r="F71" s="80">
        <v>791</v>
      </c>
    </row>
    <row r="72" spans="1:6" s="51" customFormat="1" ht="28.5" customHeight="1">
      <c r="A72" s="48"/>
      <c r="B72" s="77">
        <v>42633</v>
      </c>
      <c r="C72" s="108" t="s">
        <v>132</v>
      </c>
      <c r="D72" s="108"/>
      <c r="E72" s="108"/>
      <c r="F72" s="80">
        <v>701</v>
      </c>
    </row>
    <row r="73" spans="1:6" s="51" customFormat="1" ht="15">
      <c r="A73" s="48"/>
      <c r="B73" s="77">
        <v>42646</v>
      </c>
      <c r="C73" s="108" t="s">
        <v>133</v>
      </c>
      <c r="D73" s="108"/>
      <c r="E73" s="108"/>
      <c r="F73" s="80">
        <v>7401</v>
      </c>
    </row>
    <row r="74" spans="1:6" s="51" customFormat="1" ht="15">
      <c r="A74" s="48"/>
      <c r="B74" s="77">
        <v>42646</v>
      </c>
      <c r="C74" s="108" t="s">
        <v>118</v>
      </c>
      <c r="D74" s="108"/>
      <c r="E74" s="108"/>
      <c r="F74" s="82">
        <v>492</v>
      </c>
    </row>
    <row r="75" spans="1:6" s="51" customFormat="1" ht="15">
      <c r="A75" s="48"/>
      <c r="B75" s="77">
        <v>42647</v>
      </c>
      <c r="C75" s="108" t="s">
        <v>118</v>
      </c>
      <c r="D75" s="108"/>
      <c r="E75" s="108"/>
      <c r="F75" s="82">
        <v>892</v>
      </c>
    </row>
    <row r="76" spans="1:6" s="25" customFormat="1" ht="15.75">
      <c r="A76" s="48"/>
      <c r="B76" s="77">
        <v>42649</v>
      </c>
      <c r="C76" s="108" t="s">
        <v>116</v>
      </c>
      <c r="D76" s="108"/>
      <c r="E76" s="108"/>
      <c r="F76" s="80">
        <v>576</v>
      </c>
    </row>
    <row r="77" spans="1:6" ht="28.5" customHeight="1">
      <c r="A77" s="48"/>
      <c r="B77" s="77">
        <v>42651</v>
      </c>
      <c r="C77" s="108" t="s">
        <v>134</v>
      </c>
      <c r="D77" s="108"/>
      <c r="E77" s="108"/>
      <c r="F77" s="80">
        <v>3363</v>
      </c>
    </row>
    <row r="78" spans="1:6" ht="28.5" customHeight="1">
      <c r="A78" s="48"/>
      <c r="B78" s="77">
        <v>42670</v>
      </c>
      <c r="C78" s="108" t="s">
        <v>135</v>
      </c>
      <c r="D78" s="108"/>
      <c r="E78" s="108"/>
      <c r="F78" s="80">
        <v>2241</v>
      </c>
    </row>
    <row r="79" spans="1:6" ht="15.75">
      <c r="A79" s="48"/>
      <c r="B79" s="77">
        <v>42675</v>
      </c>
      <c r="C79" s="108" t="s">
        <v>136</v>
      </c>
      <c r="D79" s="108"/>
      <c r="E79" s="108"/>
      <c r="F79" s="78">
        <v>4186.19</v>
      </c>
    </row>
    <row r="80" spans="1:6" ht="15.75">
      <c r="A80" s="48"/>
      <c r="B80" s="77">
        <v>42675</v>
      </c>
      <c r="C80" s="108" t="s">
        <v>137</v>
      </c>
      <c r="D80" s="108"/>
      <c r="E80" s="108"/>
      <c r="F80" s="78">
        <v>765.1</v>
      </c>
    </row>
    <row r="81" spans="1:6" ht="15.75">
      <c r="A81" s="48"/>
      <c r="B81" s="77">
        <v>42683</v>
      </c>
      <c r="C81" s="108" t="s">
        <v>138</v>
      </c>
      <c r="D81" s="108"/>
      <c r="E81" s="108"/>
      <c r="F81" s="78">
        <v>587</v>
      </c>
    </row>
    <row r="82" spans="1:6" s="51" customFormat="1" ht="28.5" customHeight="1">
      <c r="A82" s="48"/>
      <c r="B82" s="77">
        <v>42683</v>
      </c>
      <c r="C82" s="108" t="s">
        <v>132</v>
      </c>
      <c r="D82" s="108"/>
      <c r="E82" s="108"/>
      <c r="F82" s="80">
        <v>673</v>
      </c>
    </row>
    <row r="83" spans="1:6" s="51" customFormat="1" ht="28.5" customHeight="1">
      <c r="A83" s="48"/>
      <c r="B83" s="77">
        <v>42684</v>
      </c>
      <c r="C83" s="108" t="s">
        <v>132</v>
      </c>
      <c r="D83" s="108"/>
      <c r="E83" s="108"/>
      <c r="F83" s="80">
        <v>654</v>
      </c>
    </row>
    <row r="84" spans="1:6" s="51" customFormat="1" ht="28.5" customHeight="1">
      <c r="A84" s="48"/>
      <c r="B84" s="77">
        <v>42688</v>
      </c>
      <c r="C84" s="108" t="s">
        <v>135</v>
      </c>
      <c r="D84" s="108"/>
      <c r="E84" s="108"/>
      <c r="F84" s="80">
        <v>3021</v>
      </c>
    </row>
    <row r="85" spans="1:6" s="51" customFormat="1" ht="15">
      <c r="A85" s="48"/>
      <c r="B85" s="77">
        <v>42690</v>
      </c>
      <c r="C85" s="108" t="s">
        <v>116</v>
      </c>
      <c r="D85" s="108"/>
      <c r="E85" s="108"/>
      <c r="F85" s="80">
        <v>377</v>
      </c>
    </row>
    <row r="86" spans="1:6" s="51" customFormat="1" ht="15">
      <c r="A86" s="48"/>
      <c r="B86" s="77">
        <v>42710</v>
      </c>
      <c r="C86" s="108" t="s">
        <v>139</v>
      </c>
      <c r="D86" s="108"/>
      <c r="E86" s="108"/>
      <c r="F86" s="78">
        <v>180</v>
      </c>
    </row>
    <row r="87" spans="1:6" ht="15.75">
      <c r="A87" s="86" t="s">
        <v>34</v>
      </c>
      <c r="B87" s="86"/>
      <c r="C87" s="86"/>
      <c r="D87" s="86"/>
      <c r="E87" s="86"/>
      <c r="F87" s="27">
        <f>SUM(F44:F86)</f>
        <v>108234.69</v>
      </c>
    </row>
  </sheetData>
  <sheetProtection selectLockedCells="1" selectUnlockedCells="1"/>
  <mergeCells count="67">
    <mergeCell ref="C73:E73"/>
    <mergeCell ref="C74:E74"/>
    <mergeCell ref="C75:E75"/>
    <mergeCell ref="C76:E76"/>
    <mergeCell ref="C77:E77"/>
    <mergeCell ref="B29:E29"/>
    <mergeCell ref="B30:E30"/>
    <mergeCell ref="B31:E31"/>
    <mergeCell ref="C68:E68"/>
    <mergeCell ref="C69:E69"/>
    <mergeCell ref="C72:E72"/>
    <mergeCell ref="C59:E59"/>
    <mergeCell ref="C60:E60"/>
    <mergeCell ref="C61:E61"/>
    <mergeCell ref="C62:E62"/>
    <mergeCell ref="C67:E67"/>
    <mergeCell ref="C55:E55"/>
    <mergeCell ref="C56:E56"/>
    <mergeCell ref="C57:E57"/>
    <mergeCell ref="C58:E58"/>
    <mergeCell ref="C70:E70"/>
    <mergeCell ref="C71:E71"/>
    <mergeCell ref="A87:E87"/>
    <mergeCell ref="A38:E38"/>
    <mergeCell ref="A39:E39"/>
    <mergeCell ref="C45:E45"/>
    <mergeCell ref="C46:E46"/>
    <mergeCell ref="C47:E47"/>
    <mergeCell ref="C48:E48"/>
    <mergeCell ref="C84:E84"/>
    <mergeCell ref="C85:E85"/>
    <mergeCell ref="C86:E86"/>
    <mergeCell ref="C78:E78"/>
    <mergeCell ref="C79:E79"/>
    <mergeCell ref="C80:E80"/>
    <mergeCell ref="C81:E81"/>
    <mergeCell ref="C82:E82"/>
    <mergeCell ref="C83:E83"/>
    <mergeCell ref="C63:E63"/>
    <mergeCell ref="C64:E64"/>
    <mergeCell ref="C65:E65"/>
    <mergeCell ref="C66:E66"/>
    <mergeCell ref="C49:E49"/>
    <mergeCell ref="C50:E50"/>
    <mergeCell ref="C51:E51"/>
    <mergeCell ref="C52:E52"/>
    <mergeCell ref="C53:E53"/>
    <mergeCell ref="C54:E54"/>
    <mergeCell ref="B33:E33"/>
    <mergeCell ref="B34:E34"/>
    <mergeCell ref="B35:E35"/>
    <mergeCell ref="B36:E36"/>
    <mergeCell ref="C43:E43"/>
    <mergeCell ref="C44:E44"/>
    <mergeCell ref="B28:E28"/>
    <mergeCell ref="B22:E22"/>
    <mergeCell ref="B23:E23"/>
    <mergeCell ref="B24:E24"/>
    <mergeCell ref="B25:E25"/>
    <mergeCell ref="B32:E32"/>
    <mergeCell ref="B26:E26"/>
    <mergeCell ref="B27:E27"/>
    <mergeCell ref="A1:F1"/>
    <mergeCell ref="A2:F2"/>
    <mergeCell ref="A18:F18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scale="98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3"/>
  <sheetViews>
    <sheetView view="pageBreakPreview" zoomScaleSheetLayoutView="100" zoomScalePageLayoutView="0" workbookViewId="0" topLeftCell="A1">
      <selection activeCell="H39" sqref="H39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42187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35</v>
      </c>
      <c r="B1" s="102"/>
      <c r="C1" s="102"/>
      <c r="D1" s="102"/>
      <c r="E1" s="102"/>
      <c r="F1" s="102"/>
      <c r="G1" s="66"/>
    </row>
    <row r="2" spans="1:8" ht="15.75">
      <c r="A2" s="102" t="s">
        <v>44</v>
      </c>
      <c r="B2" s="102"/>
      <c r="C2" s="102"/>
      <c r="D2" s="102"/>
      <c r="E2" s="102"/>
      <c r="F2" s="102"/>
      <c r="G2" s="7"/>
      <c r="H2" s="8"/>
    </row>
    <row r="3" ht="9" customHeight="1"/>
    <row r="4" spans="1:6" ht="15.75" hidden="1" outlineLevel="1">
      <c r="A4" s="10" t="s">
        <v>45</v>
      </c>
      <c r="C4" s="10"/>
      <c r="D4" s="10"/>
      <c r="E4" s="10"/>
      <c r="F4" s="10"/>
    </row>
    <row r="5" spans="1:6" ht="15.75" hidden="1" outlineLevel="1">
      <c r="A5" s="10" t="s">
        <v>12</v>
      </c>
      <c r="C5" s="10"/>
      <c r="D5" s="10">
        <v>2435.44</v>
      </c>
      <c r="E5" s="10" t="s">
        <v>13</v>
      </c>
      <c r="F5" s="10"/>
    </row>
    <row r="6" ht="9" customHeight="1" collapsed="1"/>
    <row r="7" spans="1:6" ht="15.75">
      <c r="A7" s="7"/>
      <c r="C7" s="7"/>
      <c r="D7" s="11"/>
      <c r="E7" s="7"/>
      <c r="F7" s="7"/>
    </row>
    <row r="8" spans="1:6" ht="15.75">
      <c r="A8" s="7" t="s">
        <v>16</v>
      </c>
      <c r="C8" s="10"/>
      <c r="D8" s="12">
        <f>C16</f>
        <v>-135020.93</v>
      </c>
      <c r="E8" s="10" t="s">
        <v>17</v>
      </c>
      <c r="F8" s="10"/>
    </row>
    <row r="9" spans="2:6" ht="15.75">
      <c r="B9" s="10"/>
      <c r="C9" s="10"/>
      <c r="D9" s="10"/>
      <c r="E9" s="10"/>
      <c r="F9" s="13" t="s">
        <v>18</v>
      </c>
    </row>
    <row r="10" spans="1:6" s="9" customFormat="1" ht="28.5" customHeight="1">
      <c r="A10" s="4" t="s">
        <v>19</v>
      </c>
      <c r="B10" s="14" t="s">
        <v>20</v>
      </c>
      <c r="C10" s="15" t="s">
        <v>21</v>
      </c>
      <c r="D10" s="15" t="s">
        <v>0</v>
      </c>
      <c r="E10" s="15" t="s">
        <v>22</v>
      </c>
      <c r="F10" s="15" t="s">
        <v>36</v>
      </c>
    </row>
    <row r="11" spans="1:9" s="17" customFormat="1" ht="30" customHeight="1">
      <c r="A11" s="4">
        <v>1</v>
      </c>
      <c r="B11" s="65" t="s">
        <v>1</v>
      </c>
      <c r="C11" s="35">
        <v>-53019.87</v>
      </c>
      <c r="D11" s="33">
        <v>360431.26</v>
      </c>
      <c r="E11" s="33">
        <v>315386.47</v>
      </c>
      <c r="F11" s="33">
        <f>C11-D11+E11</f>
        <v>-98064.66000000003</v>
      </c>
      <c r="G11" s="5" t="s">
        <v>38</v>
      </c>
      <c r="H11" s="5">
        <v>11.64</v>
      </c>
      <c r="I11" s="30">
        <f>H11*12*H19</f>
        <v>340182.25920000003</v>
      </c>
    </row>
    <row r="12" spans="1:9" s="17" customFormat="1" ht="15.75">
      <c r="A12" s="4">
        <v>2</v>
      </c>
      <c r="B12" s="65" t="s">
        <v>2</v>
      </c>
      <c r="C12" s="35">
        <v>-4727.72</v>
      </c>
      <c r="D12" s="33">
        <v>32229.61</v>
      </c>
      <c r="E12" s="33">
        <v>27789.01</v>
      </c>
      <c r="F12" s="33">
        <f>C12-D12+E12</f>
        <v>-9168.320000000003</v>
      </c>
      <c r="G12" s="10" t="s">
        <v>39</v>
      </c>
      <c r="H12" s="5">
        <v>3.2</v>
      </c>
      <c r="I12" s="29">
        <f>H12*12*H19</f>
        <v>93520.89600000002</v>
      </c>
    </row>
    <row r="13" spans="1:9" s="17" customFormat="1" ht="29.25" customHeight="1">
      <c r="A13" s="4">
        <v>3</v>
      </c>
      <c r="B13" s="65" t="s">
        <v>40</v>
      </c>
      <c r="C13" s="35">
        <v>-2252.17</v>
      </c>
      <c r="D13" s="33">
        <v>15799.86</v>
      </c>
      <c r="E13" s="33">
        <v>13590.84</v>
      </c>
      <c r="F13" s="33">
        <f>C13-D13+E13</f>
        <v>-4461.189999999999</v>
      </c>
      <c r="G13" s="10" t="s">
        <v>43</v>
      </c>
      <c r="H13" s="5">
        <f>1.73</f>
        <v>1.73</v>
      </c>
      <c r="I13" s="29">
        <f>H13*12*H19</f>
        <v>50559.734399999994</v>
      </c>
    </row>
    <row r="14" spans="1:9" s="17" customFormat="1" ht="30" customHeight="1">
      <c r="A14" s="4">
        <v>4</v>
      </c>
      <c r="B14" s="65" t="s">
        <v>41</v>
      </c>
      <c r="C14" s="35">
        <v>-17069.59</v>
      </c>
      <c r="D14" s="33">
        <v>67153.96</v>
      </c>
      <c r="E14" s="33">
        <v>72785.87</v>
      </c>
      <c r="F14" s="33">
        <f>C14-D14+E14</f>
        <v>-11437.680000000008</v>
      </c>
      <c r="G14" s="5" t="s">
        <v>92</v>
      </c>
      <c r="H14" s="5">
        <v>0.69</v>
      </c>
      <c r="I14" s="30">
        <f>H14*D5*12</f>
        <v>20165.443199999998</v>
      </c>
    </row>
    <row r="15" spans="1:6" ht="19.5" customHeight="1">
      <c r="A15" s="4">
        <v>5</v>
      </c>
      <c r="B15" s="65" t="s">
        <v>104</v>
      </c>
      <c r="C15" s="35">
        <v>-57951.58</v>
      </c>
      <c r="D15" s="33">
        <v>274623.49</v>
      </c>
      <c r="E15" s="33">
        <v>272901.21</v>
      </c>
      <c r="F15" s="33">
        <f>C15-D15+E15</f>
        <v>-59673.859999999986</v>
      </c>
    </row>
    <row r="16" spans="1:6" ht="18.75" customHeight="1">
      <c r="A16" s="4"/>
      <c r="B16" s="65" t="s">
        <v>3</v>
      </c>
      <c r="C16" s="34">
        <f>SUM(C11:C15)</f>
        <v>-135020.93</v>
      </c>
      <c r="D16" s="34">
        <f>SUM(D11:D15)</f>
        <v>750238.1799999999</v>
      </c>
      <c r="E16" s="34">
        <f>SUM(E11:E15)</f>
        <v>702453.4</v>
      </c>
      <c r="F16" s="34">
        <f>SUM(F11:F15)</f>
        <v>-182805.71000000002</v>
      </c>
    </row>
    <row r="18" spans="1:8" ht="15.75">
      <c r="A18" s="102" t="s">
        <v>23</v>
      </c>
      <c r="B18" s="102"/>
      <c r="C18" s="102"/>
      <c r="D18" s="102"/>
      <c r="E18" s="102"/>
      <c r="F18" s="102"/>
      <c r="H18" s="5" t="s">
        <v>24</v>
      </c>
    </row>
    <row r="19" spans="1:8" ht="33" customHeight="1">
      <c r="A19" s="66"/>
      <c r="B19" s="66"/>
      <c r="C19" s="66"/>
      <c r="D19" s="66"/>
      <c r="E19" s="66"/>
      <c r="F19" s="66"/>
      <c r="G19" s="19"/>
      <c r="H19" s="5">
        <v>2435.44</v>
      </c>
    </row>
    <row r="20" spans="1:10" ht="32.25" customHeight="1">
      <c r="A20" s="15" t="s">
        <v>37</v>
      </c>
      <c r="B20" s="103" t="s">
        <v>4</v>
      </c>
      <c r="C20" s="103"/>
      <c r="D20" s="103"/>
      <c r="E20" s="103"/>
      <c r="F20" s="18" t="s">
        <v>11</v>
      </c>
      <c r="G20" s="21"/>
      <c r="H20" s="5" t="s">
        <v>25</v>
      </c>
      <c r="I20" s="14" t="s">
        <v>26</v>
      </c>
      <c r="J20" s="14" t="s">
        <v>27</v>
      </c>
    </row>
    <row r="21" spans="1:10" ht="18" customHeight="1">
      <c r="A21" s="20">
        <v>1</v>
      </c>
      <c r="B21" s="104" t="s">
        <v>5</v>
      </c>
      <c r="C21" s="104"/>
      <c r="D21" s="104"/>
      <c r="E21" s="104"/>
      <c r="F21" s="1">
        <f>I12</f>
        <v>93520.89600000002</v>
      </c>
      <c r="G21" s="21"/>
      <c r="I21" s="14">
        <v>2390</v>
      </c>
      <c r="J21" s="14"/>
    </row>
    <row r="22" spans="1:10" ht="18" customHeight="1">
      <c r="A22" s="22">
        <v>2</v>
      </c>
      <c r="B22" s="105" t="s">
        <v>93</v>
      </c>
      <c r="C22" s="106"/>
      <c r="D22" s="106"/>
      <c r="E22" s="107"/>
      <c r="F22" s="2">
        <f>SUM(J25:J29)</f>
        <v>6000</v>
      </c>
      <c r="I22" s="14">
        <f>I21*12</f>
        <v>28680</v>
      </c>
      <c r="J22" s="14"/>
    </row>
    <row r="23" spans="1:10" ht="18" customHeight="1">
      <c r="A23" s="22">
        <v>3</v>
      </c>
      <c r="B23" s="101" t="s">
        <v>28</v>
      </c>
      <c r="C23" s="101"/>
      <c r="D23" s="101"/>
      <c r="E23" s="101"/>
      <c r="F23" s="2">
        <f>I13</f>
        <v>50559.734399999994</v>
      </c>
      <c r="G23" s="30">
        <f>F23/12</f>
        <v>4213.311199999999</v>
      </c>
      <c r="I23" s="14"/>
      <c r="J23" s="14"/>
    </row>
    <row r="24" spans="1:10" ht="16.5" customHeight="1">
      <c r="A24" s="22">
        <v>4</v>
      </c>
      <c r="B24" s="101" t="s">
        <v>6</v>
      </c>
      <c r="C24" s="101"/>
      <c r="D24" s="101"/>
      <c r="E24" s="101"/>
      <c r="F24" s="2">
        <f>F26+F28+F29+F25+F27</f>
        <v>289120</v>
      </c>
      <c r="G24" s="29">
        <f>F63</f>
        <v>289120</v>
      </c>
      <c r="I24" s="47" t="s">
        <v>88</v>
      </c>
      <c r="J24" s="5">
        <f>920*1.202</f>
        <v>1105.84</v>
      </c>
    </row>
    <row r="25" spans="1:10" ht="16.5" customHeight="1">
      <c r="A25" s="22" t="s">
        <v>7</v>
      </c>
      <c r="B25" s="101" t="s">
        <v>103</v>
      </c>
      <c r="C25" s="101"/>
      <c r="D25" s="101"/>
      <c r="E25" s="101"/>
      <c r="F25" s="3">
        <f>F59</f>
        <v>25000</v>
      </c>
      <c r="I25" s="4" t="s">
        <v>91</v>
      </c>
      <c r="J25" s="14">
        <v>600</v>
      </c>
    </row>
    <row r="26" spans="1:10" ht="16.5" customHeight="1">
      <c r="A26" s="22" t="s">
        <v>7</v>
      </c>
      <c r="B26" s="101" t="s">
        <v>29</v>
      </c>
      <c r="C26" s="101"/>
      <c r="D26" s="101"/>
      <c r="E26" s="101"/>
      <c r="F26" s="3">
        <f>F45+F46+F47+F48+F49+F50+F53+F54+F56+F58+F57+F55+F60+F61</f>
        <v>141840</v>
      </c>
      <c r="I26" s="14"/>
      <c r="J26" s="14">
        <v>1200</v>
      </c>
    </row>
    <row r="27" spans="1:10" ht="17.25" customHeight="1">
      <c r="A27" s="22" t="s">
        <v>7</v>
      </c>
      <c r="B27" s="101" t="s">
        <v>30</v>
      </c>
      <c r="C27" s="101"/>
      <c r="D27" s="101"/>
      <c r="E27" s="101"/>
      <c r="F27" s="3">
        <f>F44+F51+F52</f>
        <v>1992</v>
      </c>
      <c r="I27" s="14"/>
      <c r="J27" s="14">
        <v>600</v>
      </c>
    </row>
    <row r="28" spans="1:10" ht="17.25" customHeight="1">
      <c r="A28" s="22" t="s">
        <v>7</v>
      </c>
      <c r="B28" s="101" t="s">
        <v>102</v>
      </c>
      <c r="C28" s="101"/>
      <c r="D28" s="101"/>
      <c r="E28" s="101"/>
      <c r="F28" s="3">
        <f>F43</f>
        <v>120288</v>
      </c>
      <c r="G28" s="10"/>
      <c r="I28" s="14"/>
      <c r="J28" s="14">
        <v>1800</v>
      </c>
    </row>
    <row r="29" spans="1:11" ht="17.25" customHeight="1">
      <c r="A29" s="22" t="s">
        <v>7</v>
      </c>
      <c r="B29" s="101" t="s">
        <v>31</v>
      </c>
      <c r="C29" s="101"/>
      <c r="D29" s="101"/>
      <c r="E29" s="101"/>
      <c r="F29" s="3">
        <v>0</v>
      </c>
      <c r="G29" s="10"/>
      <c r="I29" s="14"/>
      <c r="J29" s="14">
        <v>1800</v>
      </c>
      <c r="K29" s="5" t="s">
        <v>100</v>
      </c>
    </row>
    <row r="30" spans="1:7" s="25" customFormat="1" ht="15.75">
      <c r="A30" s="22">
        <v>5</v>
      </c>
      <c r="B30" s="90" t="s">
        <v>41</v>
      </c>
      <c r="C30" s="90"/>
      <c r="D30" s="90"/>
      <c r="E30" s="90"/>
      <c r="F30" s="3">
        <f>D14</f>
        <v>67153.96</v>
      </c>
      <c r="G30" s="7"/>
    </row>
    <row r="31" spans="1:7" s="25" customFormat="1" ht="15.75">
      <c r="A31" s="22">
        <v>6</v>
      </c>
      <c r="B31" s="90" t="s">
        <v>59</v>
      </c>
      <c r="C31" s="90"/>
      <c r="D31" s="90"/>
      <c r="E31" s="90"/>
      <c r="F31" s="3">
        <f>D15</f>
        <v>274623.49</v>
      </c>
      <c r="G31" s="7"/>
    </row>
    <row r="32" spans="1:6" ht="15.75">
      <c r="A32" s="22">
        <v>7</v>
      </c>
      <c r="B32" s="90" t="s">
        <v>66</v>
      </c>
      <c r="C32" s="90"/>
      <c r="D32" s="90"/>
      <c r="E32" s="90"/>
      <c r="F32" s="3">
        <f>I14*0.7</f>
        <v>14115.810239999997</v>
      </c>
    </row>
    <row r="33" spans="1:6" ht="18" customHeight="1">
      <c r="A33" s="22">
        <v>8</v>
      </c>
      <c r="B33" s="90" t="s">
        <v>42</v>
      </c>
      <c r="C33" s="90"/>
      <c r="D33" s="90"/>
      <c r="E33" s="90"/>
      <c r="F33" s="3">
        <f>D12+D13</f>
        <v>48029.47</v>
      </c>
    </row>
    <row r="34" spans="1:6" ht="20.25" customHeight="1">
      <c r="A34" s="23"/>
      <c r="B34" s="112" t="s">
        <v>8</v>
      </c>
      <c r="C34" s="112"/>
      <c r="D34" s="112"/>
      <c r="E34" s="112"/>
      <c r="F34" s="24">
        <f>F21+F22+F23+F24+F33+F31+F32+F30</f>
        <v>843123.36064</v>
      </c>
    </row>
    <row r="35" ht="18" customHeight="1"/>
    <row r="36" spans="1:6" ht="17.25" customHeight="1">
      <c r="A36" s="61" t="s">
        <v>106</v>
      </c>
      <c r="B36" s="61"/>
      <c r="C36" s="61"/>
      <c r="D36" s="61"/>
      <c r="E36" s="61"/>
      <c r="F36" s="3">
        <f>D7+D16-F34</f>
        <v>-92885.18064000004</v>
      </c>
    </row>
    <row r="37" spans="1:6" ht="18.75" customHeight="1">
      <c r="A37" s="61" t="s">
        <v>98</v>
      </c>
      <c r="B37" s="61"/>
      <c r="C37" s="61"/>
      <c r="D37" s="61"/>
      <c r="E37" s="61"/>
      <c r="F37" s="3">
        <f>F16</f>
        <v>-182805.71000000002</v>
      </c>
    </row>
    <row r="38" spans="1:6" ht="15.75" hidden="1" outlineLevel="1">
      <c r="A38" s="62" t="s">
        <v>99</v>
      </c>
      <c r="B38" s="62"/>
      <c r="C38" s="62"/>
      <c r="D38" s="62"/>
      <c r="E38" s="62"/>
      <c r="F38" s="3">
        <f>F36+F37</f>
        <v>-275690.89064000006</v>
      </c>
    </row>
    <row r="39" spans="1:6" s="51" customFormat="1" ht="17.25" customHeight="1" collapsed="1">
      <c r="A39" s="9"/>
      <c r="B39" s="5"/>
      <c r="C39" s="5"/>
      <c r="D39" s="5"/>
      <c r="E39" s="5"/>
      <c r="F39" s="5"/>
    </row>
    <row r="40" spans="1:6" s="51" customFormat="1" ht="19.5" customHeight="1">
      <c r="A40" s="119" t="s">
        <v>107</v>
      </c>
      <c r="B40" s="119"/>
      <c r="C40" s="119"/>
      <c r="D40" s="119"/>
      <c r="E40" s="119"/>
      <c r="F40" s="119"/>
    </row>
    <row r="41" spans="1:6" s="31" customFormat="1" ht="16.5" customHeight="1">
      <c r="A41" s="9"/>
      <c r="B41" s="5"/>
      <c r="C41" s="5"/>
      <c r="D41" s="5"/>
      <c r="E41" s="5"/>
      <c r="F41" s="5"/>
    </row>
    <row r="42" spans="1:6" s="32" customFormat="1" ht="15.75">
      <c r="A42" s="26" t="s">
        <v>19</v>
      </c>
      <c r="B42" s="26" t="s">
        <v>10</v>
      </c>
      <c r="C42" s="95" t="s">
        <v>32</v>
      </c>
      <c r="D42" s="96"/>
      <c r="E42" s="97"/>
      <c r="F42" s="26" t="s">
        <v>33</v>
      </c>
    </row>
    <row r="43" spans="1:6" ht="15.75">
      <c r="A43" s="63"/>
      <c r="B43" s="63" t="s">
        <v>96</v>
      </c>
      <c r="C43" s="98" t="s">
        <v>97</v>
      </c>
      <c r="D43" s="99"/>
      <c r="E43" s="100"/>
      <c r="F43" s="64">
        <f>179*12+55*179*12</f>
        <v>120288</v>
      </c>
    </row>
    <row r="44" spans="1:6" ht="15.75">
      <c r="A44" s="48"/>
      <c r="B44" s="49">
        <v>42068</v>
      </c>
      <c r="C44" s="113" t="s">
        <v>46</v>
      </c>
      <c r="D44" s="114"/>
      <c r="E44" s="115"/>
      <c r="F44" s="67">
        <v>595</v>
      </c>
    </row>
    <row r="45" spans="1:6" ht="15.75">
      <c r="A45" s="48"/>
      <c r="B45" s="49">
        <v>42100</v>
      </c>
      <c r="C45" s="113" t="s">
        <v>47</v>
      </c>
      <c r="D45" s="114"/>
      <c r="E45" s="115"/>
      <c r="F45" s="67">
        <v>4777</v>
      </c>
    </row>
    <row r="46" spans="1:6" ht="15.75">
      <c r="A46" s="48"/>
      <c r="B46" s="49">
        <v>42122</v>
      </c>
      <c r="C46" s="113" t="s">
        <v>48</v>
      </c>
      <c r="D46" s="114"/>
      <c r="E46" s="115"/>
      <c r="F46" s="67">
        <v>377</v>
      </c>
    </row>
    <row r="47" spans="1:6" ht="15.75">
      <c r="A47" s="48"/>
      <c r="B47" s="49">
        <v>42123</v>
      </c>
      <c r="C47" s="113" t="s">
        <v>49</v>
      </c>
      <c r="D47" s="114"/>
      <c r="E47" s="115"/>
      <c r="F47" s="67">
        <v>1726</v>
      </c>
    </row>
    <row r="48" spans="1:6" ht="31.5" customHeight="1">
      <c r="A48" s="48"/>
      <c r="B48" s="49">
        <v>42157</v>
      </c>
      <c r="C48" s="87" t="s">
        <v>51</v>
      </c>
      <c r="D48" s="88"/>
      <c r="E48" s="89"/>
      <c r="F48" s="67">
        <v>654</v>
      </c>
    </row>
    <row r="49" spans="1:6" ht="31.5" customHeight="1">
      <c r="A49" s="48"/>
      <c r="B49" s="49">
        <v>42164</v>
      </c>
      <c r="C49" s="87" t="s">
        <v>50</v>
      </c>
      <c r="D49" s="88"/>
      <c r="E49" s="89"/>
      <c r="F49" s="67">
        <v>731</v>
      </c>
    </row>
    <row r="50" spans="1:6" ht="15.75">
      <c r="A50" s="48"/>
      <c r="B50" s="49">
        <v>42189</v>
      </c>
      <c r="C50" s="116" t="s">
        <v>50</v>
      </c>
      <c r="D50" s="117"/>
      <c r="E50" s="118"/>
      <c r="F50" s="50">
        <v>5980</v>
      </c>
    </row>
    <row r="51" spans="1:6" ht="15.75">
      <c r="A51" s="48"/>
      <c r="B51" s="49">
        <v>42199</v>
      </c>
      <c r="C51" s="116" t="s">
        <v>46</v>
      </c>
      <c r="D51" s="117"/>
      <c r="E51" s="118"/>
      <c r="F51" s="50">
        <v>1151</v>
      </c>
    </row>
    <row r="52" spans="1:6" s="51" customFormat="1" ht="15">
      <c r="A52" s="48"/>
      <c r="B52" s="49">
        <v>42264</v>
      </c>
      <c r="C52" s="113" t="s">
        <v>87</v>
      </c>
      <c r="D52" s="114"/>
      <c r="E52" s="115"/>
      <c r="F52" s="67">
        <v>246</v>
      </c>
    </row>
    <row r="53" spans="1:6" s="51" customFormat="1" ht="30" customHeight="1">
      <c r="A53" s="48"/>
      <c r="B53" s="49">
        <v>42270</v>
      </c>
      <c r="C53" s="113" t="s">
        <v>50</v>
      </c>
      <c r="D53" s="114"/>
      <c r="E53" s="115"/>
      <c r="F53" s="67">
        <v>5747</v>
      </c>
    </row>
    <row r="54" spans="1:6" s="51" customFormat="1" ht="30.75" customHeight="1">
      <c r="A54" s="48"/>
      <c r="B54" s="49">
        <v>42275</v>
      </c>
      <c r="C54" s="113" t="s">
        <v>50</v>
      </c>
      <c r="D54" s="114"/>
      <c r="E54" s="115"/>
      <c r="F54" s="67">
        <v>2886</v>
      </c>
    </row>
    <row r="55" spans="1:6" s="51" customFormat="1" ht="15">
      <c r="A55" s="48"/>
      <c r="B55" s="49">
        <v>42278</v>
      </c>
      <c r="C55" s="113" t="s">
        <v>89</v>
      </c>
      <c r="D55" s="114"/>
      <c r="E55" s="115"/>
      <c r="F55" s="67">
        <v>1721</v>
      </c>
    </row>
    <row r="56" spans="1:6" s="51" customFormat="1" ht="15">
      <c r="A56" s="48"/>
      <c r="B56" s="49">
        <v>42284</v>
      </c>
      <c r="C56" s="116" t="s">
        <v>90</v>
      </c>
      <c r="D56" s="117"/>
      <c r="E56" s="118"/>
      <c r="F56" s="50">
        <v>90776</v>
      </c>
    </row>
    <row r="57" spans="1:6" s="51" customFormat="1" ht="15">
      <c r="A57" s="48"/>
      <c r="B57" s="49">
        <v>42326</v>
      </c>
      <c r="C57" s="116" t="s">
        <v>94</v>
      </c>
      <c r="D57" s="117"/>
      <c r="E57" s="118"/>
      <c r="F57" s="50">
        <v>11794</v>
      </c>
    </row>
    <row r="58" spans="1:6" s="25" customFormat="1" ht="15.75">
      <c r="A58" s="48"/>
      <c r="B58" s="49">
        <v>42331</v>
      </c>
      <c r="C58" s="116" t="s">
        <v>95</v>
      </c>
      <c r="D58" s="117"/>
      <c r="E58" s="118"/>
      <c r="F58" s="50">
        <v>13223</v>
      </c>
    </row>
    <row r="59" spans="1:6" ht="45" customHeight="1">
      <c r="A59" s="48"/>
      <c r="B59" s="49">
        <v>42339</v>
      </c>
      <c r="C59" s="116" t="s">
        <v>101</v>
      </c>
      <c r="D59" s="117"/>
      <c r="E59" s="118"/>
      <c r="F59" s="50">
        <v>25000</v>
      </c>
    </row>
    <row r="60" spans="1:6" ht="32.25" customHeight="1">
      <c r="A60" s="48"/>
      <c r="B60" s="49">
        <v>42361</v>
      </c>
      <c r="C60" s="116" t="s">
        <v>105</v>
      </c>
      <c r="D60" s="117"/>
      <c r="E60" s="118"/>
      <c r="F60" s="50">
        <v>794</v>
      </c>
    </row>
    <row r="61" spans="1:6" ht="15.75">
      <c r="A61" s="48"/>
      <c r="B61" s="49">
        <v>42361</v>
      </c>
      <c r="C61" s="116" t="s">
        <v>48</v>
      </c>
      <c r="D61" s="117"/>
      <c r="E61" s="118"/>
      <c r="F61" s="50">
        <v>654</v>
      </c>
    </row>
    <row r="62" spans="1:6" ht="15.75">
      <c r="A62" s="48"/>
      <c r="B62" s="49"/>
      <c r="C62" s="116"/>
      <c r="D62" s="117"/>
      <c r="E62" s="118"/>
      <c r="F62" s="50"/>
    </row>
    <row r="63" spans="1:6" ht="15.75">
      <c r="A63" s="86" t="s">
        <v>34</v>
      </c>
      <c r="B63" s="86"/>
      <c r="C63" s="86"/>
      <c r="D63" s="86"/>
      <c r="E63" s="86"/>
      <c r="F63" s="27">
        <f>SUM(F43:F62)</f>
        <v>289120</v>
      </c>
    </row>
  </sheetData>
  <sheetProtection selectLockedCells="1" selectUnlockedCells="1"/>
  <mergeCells count="41">
    <mergeCell ref="C60:E60"/>
    <mergeCell ref="C61:E61"/>
    <mergeCell ref="C62:E62"/>
    <mergeCell ref="A63:E63"/>
    <mergeCell ref="A40:F40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62"/>
  <sheetViews>
    <sheetView view="pageBreakPreview" zoomScaleSheetLayoutView="100" zoomScalePageLayoutView="0" workbookViewId="0" topLeftCell="A28">
      <selection activeCell="F42" sqref="F42"/>
    </sheetView>
  </sheetViews>
  <sheetFormatPr defaultColWidth="9.140625" defaultRowHeight="12.75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42187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2" t="s">
        <v>35</v>
      </c>
      <c r="B1" s="102"/>
      <c r="C1" s="102"/>
      <c r="D1" s="102"/>
      <c r="E1" s="102"/>
      <c r="F1" s="102"/>
      <c r="G1" s="6"/>
    </row>
    <row r="2" spans="1:8" ht="15.75">
      <c r="A2" s="102" t="s">
        <v>44</v>
      </c>
      <c r="B2" s="102"/>
      <c r="C2" s="102"/>
      <c r="D2" s="102"/>
      <c r="E2" s="102"/>
      <c r="F2" s="102"/>
      <c r="G2" s="7"/>
      <c r="H2" s="8"/>
    </row>
    <row r="3" ht="9" customHeight="1"/>
    <row r="4" spans="1:6" ht="15.75">
      <c r="A4" s="10" t="s">
        <v>45</v>
      </c>
      <c r="C4" s="10"/>
      <c r="D4" s="10"/>
      <c r="E4" s="10"/>
      <c r="F4" s="10"/>
    </row>
    <row r="5" spans="1:6" ht="15.75">
      <c r="A5" s="10" t="s">
        <v>12</v>
      </c>
      <c r="C5" s="10"/>
      <c r="D5" s="10">
        <v>2435.44</v>
      </c>
      <c r="E5" s="10" t="s">
        <v>13</v>
      </c>
      <c r="F5" s="10"/>
    </row>
    <row r="6" ht="9" customHeight="1"/>
    <row r="7" spans="1:6" ht="15.75">
      <c r="A7" s="7" t="s">
        <v>14</v>
      </c>
      <c r="C7" s="7"/>
      <c r="D7" s="11">
        <f>'2014'!D40</f>
        <v>208017</v>
      </c>
      <c r="E7" s="7" t="s">
        <v>15</v>
      </c>
      <c r="F7" s="7"/>
    </row>
    <row r="8" spans="1:6" ht="15.75">
      <c r="A8" s="7" t="s">
        <v>16</v>
      </c>
      <c r="C8" s="10"/>
      <c r="D8" s="12">
        <f>C16</f>
        <v>-135020.93</v>
      </c>
      <c r="E8" s="10" t="s">
        <v>17</v>
      </c>
      <c r="F8" s="10"/>
    </row>
    <row r="9" spans="2:6" ht="15.75">
      <c r="B9" s="10"/>
      <c r="C9" s="10"/>
      <c r="D9" s="10"/>
      <c r="E9" s="10"/>
      <c r="F9" s="13" t="s">
        <v>18</v>
      </c>
    </row>
    <row r="10" spans="1:6" s="9" customFormat="1" ht="28.5" customHeight="1">
      <c r="A10" s="4" t="s">
        <v>19</v>
      </c>
      <c r="B10" s="14" t="s">
        <v>20</v>
      </c>
      <c r="C10" s="15" t="s">
        <v>21</v>
      </c>
      <c r="D10" s="15" t="s">
        <v>0</v>
      </c>
      <c r="E10" s="15" t="s">
        <v>22</v>
      </c>
      <c r="F10" s="15" t="s">
        <v>36</v>
      </c>
    </row>
    <row r="11" spans="1:9" s="17" customFormat="1" ht="30" customHeight="1">
      <c r="A11" s="4">
        <v>1</v>
      </c>
      <c r="B11" s="16" t="s">
        <v>1</v>
      </c>
      <c r="C11" s="35">
        <v>-53019.87</v>
      </c>
      <c r="D11" s="33">
        <v>360431.26</v>
      </c>
      <c r="E11" s="33">
        <v>315386.47</v>
      </c>
      <c r="F11" s="33">
        <f>C11-D11+E11</f>
        <v>-98064.66000000003</v>
      </c>
      <c r="G11" s="5" t="s">
        <v>38</v>
      </c>
      <c r="H11" s="5">
        <v>11.64</v>
      </c>
      <c r="I11" s="30">
        <f>H11*12*H19</f>
        <v>340182.25920000003</v>
      </c>
    </row>
    <row r="12" spans="1:9" s="17" customFormat="1" ht="15.75">
      <c r="A12" s="4">
        <v>2</v>
      </c>
      <c r="B12" s="16" t="s">
        <v>2</v>
      </c>
      <c r="C12" s="35">
        <v>-4727.72</v>
      </c>
      <c r="D12" s="33">
        <v>32229.61</v>
      </c>
      <c r="E12" s="33">
        <v>27789.01</v>
      </c>
      <c r="F12" s="33">
        <f>C12-D12+E12</f>
        <v>-9168.320000000003</v>
      </c>
      <c r="G12" s="10" t="s">
        <v>39</v>
      </c>
      <c r="H12" s="5">
        <v>3.2</v>
      </c>
      <c r="I12" s="29">
        <f>H12*12*H19</f>
        <v>93520.89600000002</v>
      </c>
    </row>
    <row r="13" spans="1:9" s="17" customFormat="1" ht="29.25" customHeight="1">
      <c r="A13" s="4">
        <v>3</v>
      </c>
      <c r="B13" s="16" t="s">
        <v>40</v>
      </c>
      <c r="C13" s="35">
        <v>-2252.17</v>
      </c>
      <c r="D13" s="33">
        <v>15799.86</v>
      </c>
      <c r="E13" s="33">
        <v>13590.84</v>
      </c>
      <c r="F13" s="33">
        <f>C13-D13+E13</f>
        <v>-4461.189999999999</v>
      </c>
      <c r="G13" s="10" t="s">
        <v>43</v>
      </c>
      <c r="H13" s="5">
        <f>1.73</f>
        <v>1.73</v>
      </c>
      <c r="I13" s="29">
        <f>H13*12*H19</f>
        <v>50559.734399999994</v>
      </c>
    </row>
    <row r="14" spans="1:9" s="17" customFormat="1" ht="30" customHeight="1">
      <c r="A14" s="4">
        <v>4</v>
      </c>
      <c r="B14" s="65" t="s">
        <v>41</v>
      </c>
      <c r="C14" s="35">
        <v>-17069.59</v>
      </c>
      <c r="D14" s="33">
        <v>67153.96</v>
      </c>
      <c r="E14" s="33">
        <v>72785.87</v>
      </c>
      <c r="F14" s="33">
        <f>C14-D14+E14</f>
        <v>-11437.680000000008</v>
      </c>
      <c r="G14" s="5" t="s">
        <v>92</v>
      </c>
      <c r="H14" s="5">
        <v>0.6</v>
      </c>
      <c r="I14" s="30">
        <f>H14*D5*12</f>
        <v>17535.167999999998</v>
      </c>
    </row>
    <row r="15" spans="1:6" ht="19.5" customHeight="1">
      <c r="A15" s="4">
        <v>5</v>
      </c>
      <c r="B15" s="16" t="s">
        <v>104</v>
      </c>
      <c r="C15" s="35">
        <v>-57951.58</v>
      </c>
      <c r="D15" s="33">
        <v>274623.49</v>
      </c>
      <c r="E15" s="33">
        <v>272901.21</v>
      </c>
      <c r="F15" s="33">
        <f>C15-D15+E15</f>
        <v>-59673.859999999986</v>
      </c>
    </row>
    <row r="16" spans="1:6" ht="18.75" customHeight="1">
      <c r="A16" s="4"/>
      <c r="B16" s="16" t="s">
        <v>3</v>
      </c>
      <c r="C16" s="34">
        <f>SUM(C11:C15)</f>
        <v>-135020.93</v>
      </c>
      <c r="D16" s="34">
        <f>SUM(D11:D15)</f>
        <v>750238.1799999999</v>
      </c>
      <c r="E16" s="34">
        <f>SUM(E11:E15)</f>
        <v>702453.4</v>
      </c>
      <c r="F16" s="34">
        <f>SUM(F11:F15)</f>
        <v>-182805.71000000002</v>
      </c>
    </row>
    <row r="18" spans="1:8" ht="15.75">
      <c r="A18" s="102" t="s">
        <v>23</v>
      </c>
      <c r="B18" s="102"/>
      <c r="C18" s="102"/>
      <c r="D18" s="102"/>
      <c r="E18" s="102"/>
      <c r="F18" s="102"/>
      <c r="H18" s="5" t="s">
        <v>24</v>
      </c>
    </row>
    <row r="19" spans="1:8" ht="33" customHeight="1">
      <c r="A19" s="28"/>
      <c r="B19" s="6"/>
      <c r="C19" s="6"/>
      <c r="D19" s="6"/>
      <c r="E19" s="6"/>
      <c r="F19" s="6"/>
      <c r="G19" s="19"/>
      <c r="H19" s="5">
        <v>2435.44</v>
      </c>
    </row>
    <row r="20" spans="1:10" ht="32.25" customHeight="1">
      <c r="A20" s="15" t="s">
        <v>37</v>
      </c>
      <c r="B20" s="103" t="s">
        <v>4</v>
      </c>
      <c r="C20" s="103"/>
      <c r="D20" s="103"/>
      <c r="E20" s="103"/>
      <c r="F20" s="18" t="s">
        <v>11</v>
      </c>
      <c r="G20" s="21"/>
      <c r="H20" s="5" t="s">
        <v>25</v>
      </c>
      <c r="I20" s="14" t="s">
        <v>26</v>
      </c>
      <c r="J20" s="14" t="s">
        <v>27</v>
      </c>
    </row>
    <row r="21" spans="1:10" ht="18" customHeight="1">
      <c r="A21" s="20">
        <v>1</v>
      </c>
      <c r="B21" s="104" t="s">
        <v>5</v>
      </c>
      <c r="C21" s="104"/>
      <c r="D21" s="104"/>
      <c r="E21" s="104"/>
      <c r="F21" s="1">
        <f>I12</f>
        <v>93520.89600000002</v>
      </c>
      <c r="G21" s="21"/>
      <c r="I21" s="14">
        <v>2390</v>
      </c>
      <c r="J21" s="14"/>
    </row>
    <row r="22" spans="1:10" ht="18" customHeight="1">
      <c r="A22" s="22">
        <v>2</v>
      </c>
      <c r="B22" s="105" t="s">
        <v>93</v>
      </c>
      <c r="C22" s="106"/>
      <c r="D22" s="106"/>
      <c r="E22" s="107"/>
      <c r="F22" s="2">
        <f>SUM(J25:J29)</f>
        <v>6000</v>
      </c>
      <c r="I22" s="14">
        <f>I21*12</f>
        <v>28680</v>
      </c>
      <c r="J22" s="14"/>
    </row>
    <row r="23" spans="1:10" ht="18" customHeight="1">
      <c r="A23" s="22">
        <v>3</v>
      </c>
      <c r="B23" s="101" t="s">
        <v>28</v>
      </c>
      <c r="C23" s="101"/>
      <c r="D23" s="101"/>
      <c r="E23" s="101"/>
      <c r="F23" s="2">
        <f>I13</f>
        <v>50559.734399999994</v>
      </c>
      <c r="G23" s="30">
        <f>F23/12</f>
        <v>4213.311199999999</v>
      </c>
      <c r="I23" s="14"/>
      <c r="J23" s="14"/>
    </row>
    <row r="24" spans="1:10" ht="16.5" customHeight="1">
      <c r="A24" s="22">
        <v>4</v>
      </c>
      <c r="B24" s="101" t="s">
        <v>6</v>
      </c>
      <c r="C24" s="101"/>
      <c r="D24" s="101"/>
      <c r="E24" s="101"/>
      <c r="F24" s="2">
        <f>F26+F28+F29+F25+F27</f>
        <v>289120</v>
      </c>
      <c r="G24" s="29">
        <f>F62</f>
        <v>289120</v>
      </c>
      <c r="I24" s="47" t="s">
        <v>88</v>
      </c>
      <c r="J24" s="5">
        <f>920*1.202</f>
        <v>1105.84</v>
      </c>
    </row>
    <row r="25" spans="1:10" ht="16.5" customHeight="1">
      <c r="A25" s="22" t="s">
        <v>7</v>
      </c>
      <c r="B25" s="101" t="s">
        <v>103</v>
      </c>
      <c r="C25" s="101"/>
      <c r="D25" s="101"/>
      <c r="E25" s="101"/>
      <c r="F25" s="3">
        <f>F58</f>
        <v>25000</v>
      </c>
      <c r="I25" s="4" t="s">
        <v>91</v>
      </c>
      <c r="J25" s="14">
        <v>600</v>
      </c>
    </row>
    <row r="26" spans="1:10" ht="16.5" customHeight="1">
      <c r="A26" s="22" t="s">
        <v>7</v>
      </c>
      <c r="B26" s="101" t="s">
        <v>29</v>
      </c>
      <c r="C26" s="101"/>
      <c r="D26" s="101"/>
      <c r="E26" s="101"/>
      <c r="F26" s="3">
        <f>F44+F45+F46+F47+F48+F49+F52+F53+F55+F57+F56+F54+F59+F60</f>
        <v>141840</v>
      </c>
      <c r="I26" s="14"/>
      <c r="J26" s="14">
        <v>1200</v>
      </c>
    </row>
    <row r="27" spans="1:10" ht="17.25" customHeight="1">
      <c r="A27" s="22" t="s">
        <v>7</v>
      </c>
      <c r="B27" s="101" t="s">
        <v>30</v>
      </c>
      <c r="C27" s="101"/>
      <c r="D27" s="101"/>
      <c r="E27" s="101"/>
      <c r="F27" s="3">
        <f>F43+F50+F51</f>
        <v>1992</v>
      </c>
      <c r="I27" s="14"/>
      <c r="J27" s="14">
        <v>600</v>
      </c>
    </row>
    <row r="28" spans="1:10" ht="17.25" customHeight="1">
      <c r="A28" s="22" t="s">
        <v>7</v>
      </c>
      <c r="B28" s="101" t="s">
        <v>102</v>
      </c>
      <c r="C28" s="101"/>
      <c r="D28" s="101"/>
      <c r="E28" s="101"/>
      <c r="F28" s="3">
        <f>F42</f>
        <v>120288</v>
      </c>
      <c r="G28" s="10"/>
      <c r="I28" s="14"/>
      <c r="J28" s="14">
        <v>1800</v>
      </c>
    </row>
    <row r="29" spans="1:11" ht="17.25" customHeight="1">
      <c r="A29" s="22" t="s">
        <v>7</v>
      </c>
      <c r="B29" s="101" t="s">
        <v>31</v>
      </c>
      <c r="C29" s="101"/>
      <c r="D29" s="101"/>
      <c r="E29" s="101"/>
      <c r="F29" s="3">
        <v>0</v>
      </c>
      <c r="G29" s="10"/>
      <c r="I29" s="14"/>
      <c r="J29" s="14">
        <v>1800</v>
      </c>
      <c r="K29" s="5" t="s">
        <v>100</v>
      </c>
    </row>
    <row r="30" spans="1:7" s="25" customFormat="1" ht="15.75">
      <c r="A30" s="22">
        <v>5</v>
      </c>
      <c r="B30" s="90" t="s">
        <v>41</v>
      </c>
      <c r="C30" s="90"/>
      <c r="D30" s="90"/>
      <c r="E30" s="90"/>
      <c r="F30" s="3">
        <f>D14</f>
        <v>67153.96</v>
      </c>
      <c r="G30" s="7"/>
    </row>
    <row r="31" spans="1:7" s="25" customFormat="1" ht="15.75">
      <c r="A31" s="22">
        <v>6</v>
      </c>
      <c r="B31" s="90" t="s">
        <v>59</v>
      </c>
      <c r="C31" s="90"/>
      <c r="D31" s="90"/>
      <c r="E31" s="90"/>
      <c r="F31" s="3">
        <f>D15</f>
        <v>274623.49</v>
      </c>
      <c r="G31" s="7"/>
    </row>
    <row r="32" spans="1:6" ht="15.75">
      <c r="A32" s="22">
        <v>7</v>
      </c>
      <c r="B32" s="90" t="s">
        <v>66</v>
      </c>
      <c r="C32" s="90"/>
      <c r="D32" s="90"/>
      <c r="E32" s="90"/>
      <c r="F32" s="3">
        <f>I14</f>
        <v>17535.167999999998</v>
      </c>
    </row>
    <row r="33" spans="1:6" ht="18" customHeight="1">
      <c r="A33" s="22">
        <v>8</v>
      </c>
      <c r="B33" s="90" t="s">
        <v>42</v>
      </c>
      <c r="C33" s="90"/>
      <c r="D33" s="90"/>
      <c r="E33" s="90"/>
      <c r="F33" s="3">
        <f>D12+D13</f>
        <v>48029.47</v>
      </c>
    </row>
    <row r="34" spans="1:6" ht="20.25" customHeight="1">
      <c r="A34" s="23"/>
      <c r="B34" s="112" t="s">
        <v>8</v>
      </c>
      <c r="C34" s="112"/>
      <c r="D34" s="112"/>
      <c r="E34" s="112"/>
      <c r="F34" s="24">
        <f>F21+F22+F23+F24+F33+F31+F32+F30</f>
        <v>846542.7183999999</v>
      </c>
    </row>
    <row r="35" ht="18" customHeight="1"/>
    <row r="36" spans="1:6" ht="17.25" customHeight="1">
      <c r="A36" s="61" t="s">
        <v>106</v>
      </c>
      <c r="B36" s="61"/>
      <c r="C36" s="61"/>
      <c r="D36" s="61"/>
      <c r="E36" s="61"/>
      <c r="F36" s="3">
        <f>D7+D16-F34</f>
        <v>111712.46160000004</v>
      </c>
    </row>
    <row r="37" spans="1:6" ht="18.75" customHeight="1">
      <c r="A37" s="61" t="s">
        <v>98</v>
      </c>
      <c r="B37" s="61"/>
      <c r="C37" s="61"/>
      <c r="D37" s="61"/>
      <c r="E37" s="61"/>
      <c r="F37" s="3">
        <f>F16</f>
        <v>-182805.71000000002</v>
      </c>
    </row>
    <row r="38" spans="1:6" ht="15.75">
      <c r="A38" s="62" t="s">
        <v>99</v>
      </c>
      <c r="B38" s="62"/>
      <c r="C38" s="62"/>
      <c r="D38" s="62"/>
      <c r="E38" s="62"/>
      <c r="F38" s="3">
        <f>F36+F37</f>
        <v>-71093.24839999998</v>
      </c>
    </row>
    <row r="39" spans="1:6" s="51" customFormat="1" ht="32.25" customHeight="1">
      <c r="A39" s="9"/>
      <c r="B39" s="5"/>
      <c r="C39" s="5"/>
      <c r="D39" s="5"/>
      <c r="E39" s="5"/>
      <c r="F39" s="5"/>
    </row>
    <row r="40" spans="1:6" s="31" customFormat="1" ht="31.5" customHeight="1">
      <c r="A40" s="9"/>
      <c r="B40" s="5"/>
      <c r="C40" s="5"/>
      <c r="D40" s="5"/>
      <c r="E40" s="5"/>
      <c r="F40" s="5"/>
    </row>
    <row r="41" spans="1:6" s="32" customFormat="1" ht="15.75">
      <c r="A41" s="26" t="s">
        <v>19</v>
      </c>
      <c r="B41" s="26" t="s">
        <v>10</v>
      </c>
      <c r="C41" s="95" t="s">
        <v>32</v>
      </c>
      <c r="D41" s="96"/>
      <c r="E41" s="97"/>
      <c r="F41" s="26" t="s">
        <v>33</v>
      </c>
    </row>
    <row r="42" spans="1:6" ht="15.75">
      <c r="A42" s="63"/>
      <c r="B42" s="63" t="s">
        <v>96</v>
      </c>
      <c r="C42" s="98" t="s">
        <v>97</v>
      </c>
      <c r="D42" s="99"/>
      <c r="E42" s="100"/>
      <c r="F42" s="64">
        <f>179*12+55*179*12</f>
        <v>120288</v>
      </c>
    </row>
    <row r="43" spans="1:6" ht="15.75">
      <c r="A43" s="48"/>
      <c r="B43" s="49">
        <v>42068</v>
      </c>
      <c r="C43" s="113" t="s">
        <v>46</v>
      </c>
      <c r="D43" s="114"/>
      <c r="E43" s="115"/>
      <c r="F43" s="67">
        <v>595</v>
      </c>
    </row>
    <row r="44" spans="1:6" ht="15.75">
      <c r="A44" s="48"/>
      <c r="B44" s="49">
        <v>42100</v>
      </c>
      <c r="C44" s="113" t="s">
        <v>47</v>
      </c>
      <c r="D44" s="114"/>
      <c r="E44" s="115"/>
      <c r="F44" s="67">
        <v>4777</v>
      </c>
    </row>
    <row r="45" spans="1:6" ht="15.75">
      <c r="A45" s="48"/>
      <c r="B45" s="49">
        <v>42122</v>
      </c>
      <c r="C45" s="113" t="s">
        <v>48</v>
      </c>
      <c r="D45" s="114"/>
      <c r="E45" s="115"/>
      <c r="F45" s="67">
        <v>377</v>
      </c>
    </row>
    <row r="46" spans="1:6" ht="15.75">
      <c r="A46" s="48"/>
      <c r="B46" s="49">
        <v>42123</v>
      </c>
      <c r="C46" s="113" t="s">
        <v>49</v>
      </c>
      <c r="D46" s="114"/>
      <c r="E46" s="115"/>
      <c r="F46" s="67">
        <v>1726</v>
      </c>
    </row>
    <row r="47" spans="1:6" ht="31.5" customHeight="1">
      <c r="A47" s="48"/>
      <c r="B47" s="49">
        <v>42157</v>
      </c>
      <c r="C47" s="87" t="s">
        <v>51</v>
      </c>
      <c r="D47" s="88"/>
      <c r="E47" s="89"/>
      <c r="F47" s="67">
        <v>654</v>
      </c>
    </row>
    <row r="48" spans="1:6" ht="31.5" customHeight="1">
      <c r="A48" s="48"/>
      <c r="B48" s="49">
        <v>42164</v>
      </c>
      <c r="C48" s="87" t="s">
        <v>50</v>
      </c>
      <c r="D48" s="88"/>
      <c r="E48" s="89"/>
      <c r="F48" s="67">
        <v>731</v>
      </c>
    </row>
    <row r="49" spans="1:6" ht="15.75">
      <c r="A49" s="48"/>
      <c r="B49" s="49">
        <v>42189</v>
      </c>
      <c r="C49" s="116" t="s">
        <v>50</v>
      </c>
      <c r="D49" s="117"/>
      <c r="E49" s="118"/>
      <c r="F49" s="50">
        <v>5980</v>
      </c>
    </row>
    <row r="50" spans="1:6" ht="15.75">
      <c r="A50" s="48"/>
      <c r="B50" s="49">
        <v>42199</v>
      </c>
      <c r="C50" s="116" t="s">
        <v>46</v>
      </c>
      <c r="D50" s="117"/>
      <c r="E50" s="118"/>
      <c r="F50" s="50">
        <v>1151</v>
      </c>
    </row>
    <row r="51" spans="1:6" s="51" customFormat="1" ht="15">
      <c r="A51" s="48"/>
      <c r="B51" s="49">
        <v>42264</v>
      </c>
      <c r="C51" s="113" t="s">
        <v>87</v>
      </c>
      <c r="D51" s="114"/>
      <c r="E51" s="115"/>
      <c r="F51" s="67">
        <v>246</v>
      </c>
    </row>
    <row r="52" spans="1:6" s="51" customFormat="1" ht="30" customHeight="1">
      <c r="A52" s="48"/>
      <c r="B52" s="49">
        <v>42270</v>
      </c>
      <c r="C52" s="113" t="s">
        <v>50</v>
      </c>
      <c r="D52" s="114"/>
      <c r="E52" s="115"/>
      <c r="F52" s="67">
        <v>5747</v>
      </c>
    </row>
    <row r="53" spans="1:6" s="51" customFormat="1" ht="30.75" customHeight="1">
      <c r="A53" s="48"/>
      <c r="B53" s="49">
        <v>42275</v>
      </c>
      <c r="C53" s="113" t="s">
        <v>50</v>
      </c>
      <c r="D53" s="114"/>
      <c r="E53" s="115"/>
      <c r="F53" s="67">
        <v>2886</v>
      </c>
    </row>
    <row r="54" spans="1:6" s="51" customFormat="1" ht="15">
      <c r="A54" s="48"/>
      <c r="B54" s="49">
        <v>42278</v>
      </c>
      <c r="C54" s="113" t="s">
        <v>89</v>
      </c>
      <c r="D54" s="114"/>
      <c r="E54" s="115"/>
      <c r="F54" s="67">
        <v>1721</v>
      </c>
    </row>
    <row r="55" spans="1:6" s="51" customFormat="1" ht="15">
      <c r="A55" s="48"/>
      <c r="B55" s="49">
        <v>42284</v>
      </c>
      <c r="C55" s="116" t="s">
        <v>90</v>
      </c>
      <c r="D55" s="117"/>
      <c r="E55" s="118"/>
      <c r="F55" s="50">
        <v>90776</v>
      </c>
    </row>
    <row r="56" spans="1:6" s="51" customFormat="1" ht="15">
      <c r="A56" s="48"/>
      <c r="B56" s="49">
        <v>42326</v>
      </c>
      <c r="C56" s="116" t="s">
        <v>94</v>
      </c>
      <c r="D56" s="117"/>
      <c r="E56" s="118"/>
      <c r="F56" s="50">
        <v>11794</v>
      </c>
    </row>
    <row r="57" spans="1:6" s="25" customFormat="1" ht="15.75">
      <c r="A57" s="48"/>
      <c r="B57" s="49">
        <v>42331</v>
      </c>
      <c r="C57" s="116" t="s">
        <v>95</v>
      </c>
      <c r="D57" s="117"/>
      <c r="E57" s="118"/>
      <c r="F57" s="50">
        <v>13223</v>
      </c>
    </row>
    <row r="58" spans="1:6" ht="45" customHeight="1">
      <c r="A58" s="48"/>
      <c r="B58" s="49">
        <v>42339</v>
      </c>
      <c r="C58" s="116" t="s">
        <v>101</v>
      </c>
      <c r="D58" s="117"/>
      <c r="E58" s="118"/>
      <c r="F58" s="50">
        <v>25000</v>
      </c>
    </row>
    <row r="59" spans="1:6" ht="32.25" customHeight="1">
      <c r="A59" s="48"/>
      <c r="B59" s="49">
        <v>42361</v>
      </c>
      <c r="C59" s="116" t="s">
        <v>105</v>
      </c>
      <c r="D59" s="117"/>
      <c r="E59" s="118"/>
      <c r="F59" s="50">
        <v>794</v>
      </c>
    </row>
    <row r="60" spans="1:6" ht="15.75">
      <c r="A60" s="48"/>
      <c r="B60" s="49">
        <v>42361</v>
      </c>
      <c r="C60" s="116" t="s">
        <v>48</v>
      </c>
      <c r="D60" s="117"/>
      <c r="E60" s="118"/>
      <c r="F60" s="50">
        <v>654</v>
      </c>
    </row>
    <row r="61" spans="1:6" ht="15.75">
      <c r="A61" s="48"/>
      <c r="B61" s="49"/>
      <c r="C61" s="116"/>
      <c r="D61" s="117"/>
      <c r="E61" s="118"/>
      <c r="F61" s="50"/>
    </row>
    <row r="62" spans="1:6" ht="15.75">
      <c r="A62" s="86" t="s">
        <v>34</v>
      </c>
      <c r="B62" s="86"/>
      <c r="C62" s="86"/>
      <c r="D62" s="86"/>
      <c r="E62" s="86"/>
      <c r="F62" s="27">
        <f>SUM(F42:F61)</f>
        <v>289120</v>
      </c>
    </row>
  </sheetData>
  <sheetProtection selectLockedCells="1" selectUnlockedCells="1"/>
  <mergeCells count="40">
    <mergeCell ref="C45:E45"/>
    <mergeCell ref="C42:E42"/>
    <mergeCell ref="A62:E62"/>
    <mergeCell ref="C48:E48"/>
    <mergeCell ref="C52:E52"/>
    <mergeCell ref="C50:E50"/>
    <mergeCell ref="C51:E51"/>
    <mergeCell ref="C59:E59"/>
    <mergeCell ref="C54:E54"/>
    <mergeCell ref="C55:E55"/>
    <mergeCell ref="B27:E27"/>
    <mergeCell ref="B25:E25"/>
    <mergeCell ref="C61:E61"/>
    <mergeCell ref="C47:E47"/>
    <mergeCell ref="C49:E49"/>
    <mergeCell ref="C53:E53"/>
    <mergeCell ref="C41:E41"/>
    <mergeCell ref="C43:E43"/>
    <mergeCell ref="C46:E46"/>
    <mergeCell ref="C44:E44"/>
    <mergeCell ref="B22:E22"/>
    <mergeCell ref="B34:E34"/>
    <mergeCell ref="B23:E23"/>
    <mergeCell ref="B24:E24"/>
    <mergeCell ref="B26:E26"/>
    <mergeCell ref="B28:E28"/>
    <mergeCell ref="B29:E29"/>
    <mergeCell ref="B33:E33"/>
    <mergeCell ref="B31:E31"/>
    <mergeCell ref="B32:E32"/>
    <mergeCell ref="C60:E60"/>
    <mergeCell ref="B30:E30"/>
    <mergeCell ref="C58:E58"/>
    <mergeCell ref="C56:E56"/>
    <mergeCell ref="C57:E57"/>
    <mergeCell ref="A1:F1"/>
    <mergeCell ref="A2:F2"/>
    <mergeCell ref="A18:F18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3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1">
      <selection activeCell="D21" sqref="D21"/>
    </sheetView>
  </sheetViews>
  <sheetFormatPr defaultColWidth="9.140625" defaultRowHeight="12.75"/>
  <cols>
    <col min="1" max="1" width="22.00390625" style="0" customWidth="1"/>
    <col min="2" max="2" width="17.7109375" style="0" customWidth="1"/>
    <col min="3" max="4" width="17.28125" style="0" customWidth="1"/>
    <col min="5" max="5" width="15.421875" style="0" customWidth="1"/>
  </cols>
  <sheetData>
    <row r="1" spans="1:5" ht="18.75">
      <c r="A1" s="122" t="s">
        <v>52</v>
      </c>
      <c r="B1" s="122"/>
      <c r="C1" s="122"/>
      <c r="D1" s="122"/>
      <c r="E1" s="122"/>
    </row>
    <row r="2" spans="1:5" ht="18.75">
      <c r="A2" s="122" t="s">
        <v>53</v>
      </c>
      <c r="B2" s="122"/>
      <c r="C2" s="122"/>
      <c r="D2" s="122"/>
      <c r="E2" s="122"/>
    </row>
    <row r="3" ht="18.75">
      <c r="A3" s="36"/>
    </row>
    <row r="4" ht="18.75">
      <c r="A4" s="37" t="s">
        <v>54</v>
      </c>
    </row>
    <row r="5" ht="18.75">
      <c r="A5" s="37" t="s">
        <v>55</v>
      </c>
    </row>
    <row r="6" ht="18.75">
      <c r="A6" s="37"/>
    </row>
    <row r="7" ht="16.5" thickBot="1">
      <c r="A7" s="38" t="s">
        <v>56</v>
      </c>
    </row>
    <row r="8" spans="1:5" ht="75.75" thickBot="1">
      <c r="A8" s="39"/>
      <c r="B8" s="40" t="s">
        <v>57</v>
      </c>
      <c r="C8" s="40" t="s">
        <v>0</v>
      </c>
      <c r="D8" s="40" t="s">
        <v>58</v>
      </c>
      <c r="E8" s="40" t="s">
        <v>16</v>
      </c>
    </row>
    <row r="9" spans="1:5" ht="38.25" thickBot="1">
      <c r="A9" s="41" t="s">
        <v>1</v>
      </c>
      <c r="B9" s="42">
        <v>-47842.82</v>
      </c>
      <c r="C9" s="42">
        <v>278272.03</v>
      </c>
      <c r="D9" s="42">
        <v>273094.98</v>
      </c>
      <c r="E9" s="42">
        <v>-53019.87</v>
      </c>
    </row>
    <row r="10" spans="1:5" ht="19.5" thickBot="1">
      <c r="A10" s="41" t="s">
        <v>2</v>
      </c>
      <c r="B10" s="42">
        <v>-4267.13</v>
      </c>
      <c r="C10" s="42">
        <v>24932.16</v>
      </c>
      <c r="D10" s="42">
        <v>24471.57</v>
      </c>
      <c r="E10" s="42">
        <v>-4727.72</v>
      </c>
    </row>
    <row r="11" spans="1:5" ht="38.25" thickBot="1">
      <c r="A11" s="41" t="s">
        <v>40</v>
      </c>
      <c r="B11" s="42">
        <v>-2723.63</v>
      </c>
      <c r="C11" s="42">
        <v>12226.56</v>
      </c>
      <c r="D11" s="42">
        <v>12698.02</v>
      </c>
      <c r="E11" s="42">
        <v>-2252.17</v>
      </c>
    </row>
    <row r="12" spans="1:5" ht="19.5" thickBot="1">
      <c r="A12" s="53" t="s">
        <v>59</v>
      </c>
      <c r="B12" s="52">
        <v>-39576.23</v>
      </c>
      <c r="C12" s="52">
        <v>263050.76</v>
      </c>
      <c r="D12" s="52">
        <v>244675.41</v>
      </c>
      <c r="E12" s="52">
        <v>-57951.58</v>
      </c>
    </row>
    <row r="13" spans="1:5" ht="38.25" thickBot="1">
      <c r="A13" s="53" t="s">
        <v>41</v>
      </c>
      <c r="B13" s="52">
        <v>-4974.18</v>
      </c>
      <c r="C13" s="52">
        <v>59934.42</v>
      </c>
      <c r="D13" s="52">
        <v>47838.98</v>
      </c>
      <c r="E13" s="52">
        <v>-17069.59</v>
      </c>
    </row>
    <row r="14" spans="1:5" ht="19.5" thickBot="1">
      <c r="A14" s="54" t="s">
        <v>3</v>
      </c>
      <c r="B14" s="55">
        <f>SUM(B9:B13)</f>
        <v>-99383.98999999999</v>
      </c>
      <c r="C14" s="55">
        <f>SUM(C9:C13)</f>
        <v>638415.93</v>
      </c>
      <c r="D14" s="55">
        <f>SUM(D9:D13)</f>
        <v>602778.96</v>
      </c>
      <c r="E14" s="56">
        <f>SUM(E9:E13)</f>
        <v>-135020.93</v>
      </c>
    </row>
    <row r="15" ht="18.75">
      <c r="A15" s="43"/>
    </row>
    <row r="16" ht="18.75">
      <c r="A16" s="43" t="s">
        <v>60</v>
      </c>
    </row>
    <row r="17" spans="1:4" ht="37.5">
      <c r="A17" s="57" t="s">
        <v>61</v>
      </c>
      <c r="B17" s="121" t="s">
        <v>4</v>
      </c>
      <c r="C17" s="121"/>
      <c r="D17" s="57" t="s">
        <v>11</v>
      </c>
    </row>
    <row r="18" spans="1:4" ht="18.75">
      <c r="A18" s="58" t="s">
        <v>62</v>
      </c>
      <c r="B18" s="123" t="s">
        <v>2</v>
      </c>
      <c r="C18" s="123"/>
      <c r="D18" s="59">
        <v>37158.82</v>
      </c>
    </row>
    <row r="19" spans="1:4" ht="18.75">
      <c r="A19" s="58" t="s">
        <v>63</v>
      </c>
      <c r="B19" s="123" t="s">
        <v>59</v>
      </c>
      <c r="C19" s="123"/>
      <c r="D19" s="59">
        <v>263050.76</v>
      </c>
    </row>
    <row r="20" spans="1:4" ht="18.75">
      <c r="A20" s="58" t="s">
        <v>64</v>
      </c>
      <c r="B20" s="123" t="s">
        <v>41</v>
      </c>
      <c r="C20" s="123"/>
      <c r="D20" s="59">
        <v>59934.42</v>
      </c>
    </row>
    <row r="21" spans="1:4" ht="18.75">
      <c r="A21" s="58" t="s">
        <v>65</v>
      </c>
      <c r="B21" s="123" t="s">
        <v>66</v>
      </c>
      <c r="C21" s="123"/>
      <c r="D21" s="59">
        <v>14384.02</v>
      </c>
    </row>
    <row r="22" spans="1:4" ht="18.75">
      <c r="A22" s="58" t="s">
        <v>67</v>
      </c>
      <c r="B22" s="123" t="s">
        <v>5</v>
      </c>
      <c r="C22" s="123"/>
      <c r="D22" s="59">
        <v>76714.75</v>
      </c>
    </row>
    <row r="23" spans="1:4" ht="38.25" customHeight="1">
      <c r="A23" s="58" t="s">
        <v>68</v>
      </c>
      <c r="B23" s="123" t="s">
        <v>6</v>
      </c>
      <c r="C23" s="123"/>
      <c r="D23" s="59">
        <v>111761.42</v>
      </c>
    </row>
    <row r="24" spans="1:4" ht="18.75">
      <c r="A24" s="58" t="s">
        <v>7</v>
      </c>
      <c r="B24" s="120" t="s">
        <v>69</v>
      </c>
      <c r="C24" s="120"/>
      <c r="D24" s="59">
        <f>179*55*12+2148</f>
        <v>120288</v>
      </c>
    </row>
    <row r="25" spans="1:4" ht="18.75">
      <c r="A25" s="58" t="s">
        <v>7</v>
      </c>
      <c r="B25" s="120" t="s">
        <v>70</v>
      </c>
      <c r="C25" s="120"/>
      <c r="D25" s="59">
        <v>11166</v>
      </c>
    </row>
    <row r="26" spans="1:4" ht="38.25" customHeight="1">
      <c r="A26" s="58" t="s">
        <v>7</v>
      </c>
      <c r="B26" s="120" t="s">
        <v>71</v>
      </c>
      <c r="C26" s="120"/>
      <c r="D26" s="59">
        <v>10301</v>
      </c>
    </row>
    <row r="27" spans="1:4" ht="38.25" customHeight="1">
      <c r="A27" s="58" t="s">
        <v>7</v>
      </c>
      <c r="B27" s="120" t="s">
        <v>72</v>
      </c>
      <c r="C27" s="120"/>
      <c r="D27" s="59">
        <v>1755</v>
      </c>
    </row>
    <row r="28" spans="1:4" ht="18.75">
      <c r="A28" s="58" t="s">
        <v>7</v>
      </c>
      <c r="B28" s="120" t="s">
        <v>73</v>
      </c>
      <c r="C28" s="120"/>
      <c r="D28" s="59">
        <v>8932</v>
      </c>
    </row>
    <row r="29" spans="1:4" ht="37.5" customHeight="1">
      <c r="A29" s="58" t="s">
        <v>7</v>
      </c>
      <c r="B29" s="120" t="s">
        <v>74</v>
      </c>
      <c r="C29" s="120"/>
      <c r="D29" s="59">
        <v>12312</v>
      </c>
    </row>
    <row r="30" spans="1:4" ht="18.75">
      <c r="A30" s="58" t="s">
        <v>7</v>
      </c>
      <c r="B30" s="120" t="s">
        <v>75</v>
      </c>
      <c r="C30" s="120"/>
      <c r="D30" s="59">
        <v>1205</v>
      </c>
    </row>
    <row r="31" spans="1:4" ht="18.75">
      <c r="A31" s="58" t="s">
        <v>7</v>
      </c>
      <c r="B31" s="120" t="s">
        <v>76</v>
      </c>
      <c r="C31" s="120"/>
      <c r="D31" s="59">
        <v>19466</v>
      </c>
    </row>
    <row r="32" spans="1:4" ht="18.75">
      <c r="A32" s="58" t="s">
        <v>7</v>
      </c>
      <c r="B32" s="120" t="s">
        <v>77</v>
      </c>
      <c r="C32" s="120"/>
      <c r="D32" s="59">
        <v>3864</v>
      </c>
    </row>
    <row r="33" spans="1:4" ht="18.75">
      <c r="A33" s="58" t="s">
        <v>7</v>
      </c>
      <c r="B33" s="120" t="s">
        <v>78</v>
      </c>
      <c r="C33" s="120"/>
      <c r="D33" s="59">
        <v>916</v>
      </c>
    </row>
    <row r="34" spans="1:4" ht="18.75">
      <c r="A34" s="58" t="s">
        <v>7</v>
      </c>
      <c r="B34" s="120" t="s">
        <v>79</v>
      </c>
      <c r="C34" s="120"/>
      <c r="D34" s="59">
        <v>2838</v>
      </c>
    </row>
    <row r="35" spans="1:4" ht="18.75">
      <c r="A35" s="58" t="s">
        <v>7</v>
      </c>
      <c r="B35" s="120" t="s">
        <v>80</v>
      </c>
      <c r="C35" s="120"/>
      <c r="D35" s="59">
        <v>420</v>
      </c>
    </row>
    <row r="36" spans="1:4" ht="18.75">
      <c r="A36" s="58" t="s">
        <v>7</v>
      </c>
      <c r="B36" s="120" t="s">
        <v>81</v>
      </c>
      <c r="C36" s="120"/>
      <c r="D36" s="59">
        <v>1950</v>
      </c>
    </row>
    <row r="37" spans="1:4" ht="36.75" customHeight="1">
      <c r="A37" s="58" t="s">
        <v>7</v>
      </c>
      <c r="B37" s="120" t="s">
        <v>82</v>
      </c>
      <c r="C37" s="120"/>
      <c r="D37" s="59">
        <v>34488.42</v>
      </c>
    </row>
    <row r="38" spans="1:4" ht="18.75">
      <c r="A38" s="60"/>
      <c r="B38" s="121" t="s">
        <v>83</v>
      </c>
      <c r="C38" s="121"/>
      <c r="D38" s="57">
        <v>563004.19</v>
      </c>
    </row>
    <row r="39" ht="15">
      <c r="A39" s="44"/>
    </row>
    <row r="40" spans="1:4" ht="18.75">
      <c r="A40" s="121" t="s">
        <v>84</v>
      </c>
      <c r="B40" s="121"/>
      <c r="C40" s="121"/>
      <c r="D40" s="57">
        <v>208017</v>
      </c>
    </row>
    <row r="41" spans="1:4" ht="38.25" customHeight="1">
      <c r="A41" s="121" t="s">
        <v>85</v>
      </c>
      <c r="B41" s="121"/>
      <c r="C41" s="121"/>
      <c r="D41" s="57">
        <f>E14</f>
        <v>-135020.93</v>
      </c>
    </row>
    <row r="42" spans="1:4" ht="18.75">
      <c r="A42" s="123" t="s">
        <v>9</v>
      </c>
      <c r="B42" s="123"/>
      <c r="C42" s="123"/>
      <c r="D42" s="57">
        <f>E9</f>
        <v>-53019.87</v>
      </c>
    </row>
    <row r="43" ht="15">
      <c r="A43" s="44"/>
    </row>
    <row r="44" ht="15.75">
      <c r="A44" s="45" t="s">
        <v>86</v>
      </c>
    </row>
    <row r="45" ht="15.75">
      <c r="A45" s="46"/>
    </row>
    <row r="46" ht="15.75">
      <c r="A46" s="46"/>
    </row>
    <row r="47" ht="15.75">
      <c r="A47" s="46"/>
    </row>
    <row r="48" ht="15.75">
      <c r="A48" s="46"/>
    </row>
    <row r="49" ht="15.75">
      <c r="A49" s="46"/>
    </row>
    <row r="50" ht="15.75">
      <c r="A50" s="46"/>
    </row>
    <row r="51" ht="15.75">
      <c r="A51" s="46"/>
    </row>
    <row r="52" ht="15.75">
      <c r="A52" s="46"/>
    </row>
    <row r="53" ht="15.75">
      <c r="A53" s="46"/>
    </row>
    <row r="54" ht="15.75">
      <c r="A54" s="46"/>
    </row>
    <row r="55" ht="15.75">
      <c r="A55" s="46"/>
    </row>
    <row r="56" ht="15.75">
      <c r="A56" s="46"/>
    </row>
    <row r="57" ht="15.75">
      <c r="A57" s="46"/>
    </row>
    <row r="58" ht="15.75">
      <c r="A58" s="46"/>
    </row>
    <row r="59" ht="15.75">
      <c r="A59" s="46"/>
    </row>
    <row r="60" ht="15.75">
      <c r="A60" s="46"/>
    </row>
    <row r="61" ht="15.75">
      <c r="A61" s="46"/>
    </row>
    <row r="62" ht="15.75">
      <c r="A62" s="46"/>
    </row>
    <row r="63" ht="15.75">
      <c r="A63" s="46"/>
    </row>
    <row r="64" ht="15.75">
      <c r="A64" s="46"/>
    </row>
    <row r="65" ht="15.75">
      <c r="A65" s="46"/>
    </row>
    <row r="66" ht="15.75">
      <c r="A66" s="46"/>
    </row>
  </sheetData>
  <sheetProtection/>
  <mergeCells count="27">
    <mergeCell ref="B33:C33"/>
    <mergeCell ref="B29:C29"/>
    <mergeCell ref="A40:C40"/>
    <mergeCell ref="A41:C41"/>
    <mergeCell ref="A42:C42"/>
    <mergeCell ref="B30:C30"/>
    <mergeCell ref="B38:C38"/>
    <mergeCell ref="B37:C37"/>
    <mergeCell ref="B36:C36"/>
    <mergeCell ref="B35:C35"/>
    <mergeCell ref="B34:C34"/>
    <mergeCell ref="B21:C21"/>
    <mergeCell ref="B22:C22"/>
    <mergeCell ref="B23:C23"/>
    <mergeCell ref="B32:C32"/>
    <mergeCell ref="B31:C31"/>
    <mergeCell ref="B24:C24"/>
    <mergeCell ref="B25:C25"/>
    <mergeCell ref="B26:C26"/>
    <mergeCell ref="B27:C27"/>
    <mergeCell ref="B28:C28"/>
    <mergeCell ref="B17:C17"/>
    <mergeCell ref="A1:E1"/>
    <mergeCell ref="A2:E2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2017-05-23T16:08:54Z</cp:lastPrinted>
  <dcterms:created xsi:type="dcterms:W3CDTF">2015-10-12T10:40:12Z</dcterms:created>
  <dcterms:modified xsi:type="dcterms:W3CDTF">2018-03-12T13:34:07Z</dcterms:modified>
  <cp:category/>
  <cp:version/>
  <cp:contentType/>
  <cp:contentStatus/>
</cp:coreProperties>
</file>