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2017" sheetId="1" r:id="rId1"/>
    <sheet name="2016" sheetId="2" r:id="rId2"/>
    <sheet name="2015" sheetId="3" r:id="rId3"/>
  </sheets>
  <definedNames>
    <definedName name="_xlnm.Print_Area" localSheetId="2">'2015'!$A$1:$F$54</definedName>
    <definedName name="_xlnm.Print_Area" localSheetId="1">'2016'!$A$1:$F$113</definedName>
  </definedNames>
  <calcPr fullCalcOnLoad="1"/>
</workbook>
</file>

<file path=xl/sharedStrings.xml><?xml version="1.0" encoding="utf-8"?>
<sst xmlns="http://schemas.openxmlformats.org/spreadsheetml/2006/main" count="362" uniqueCount="175">
  <si>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</si>
  <si>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</si>
  <si>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</si>
  <si>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</si>
  <si>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</si>
  <si>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</si>
  <si>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</si>
  <si>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</si>
  <si>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</si>
  <si>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</si>
  <si>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</si>
  <si>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</si>
  <si>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</si>
  <si>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 xml:space="preserve">руб. </t>
  </si>
  <si>
    <t>руб.</t>
  </si>
  <si>
    <t>№</t>
  </si>
  <si>
    <t>Услуга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</si>
  <si>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</si>
  <si>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</si>
  <si>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</si>
  <si>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</si>
  <si>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</si>
  <si>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</si>
  <si>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</si>
  <si>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</si>
  <si>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</si>
  <si>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</si>
  <si>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</si>
  <si>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</si>
  <si>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</si>
  <si>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</si>
  <si>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</si>
  <si>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</si>
  <si>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</si>
  <si>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</si>
  <si>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Обслуживание ВГО</t>
  </si>
  <si>
    <t>Электроэнергия МОП</t>
  </si>
  <si>
    <t>Вывоз и складирование ТБО</t>
  </si>
  <si>
    <t>двор</t>
  </si>
  <si>
    <t>Ул. П.Ефремова, д. 9</t>
  </si>
  <si>
    <t>В управлении ООО «УК Старый Город» - с 01.06.2015 года</t>
  </si>
  <si>
    <t>осмотр э/сетей</t>
  </si>
  <si>
    <t>осмотр сетей водоснабжения, водоотведения на предмет утечки</t>
  </si>
  <si>
    <t>+окос</t>
  </si>
  <si>
    <t>ремонт окна в МОП</t>
  </si>
  <si>
    <t>осмотр сетей водоснабжения, водоотведения, отопления на предмет утечки, слив воды из системы</t>
  </si>
  <si>
    <t>осмотр сетей водоснабжения, водоотведения на предмет утечки, ремонтные работы</t>
  </si>
  <si>
    <t>изготовление и монтаж ограждения</t>
  </si>
  <si>
    <t>Задолженность на 01.06.2015</t>
  </si>
  <si>
    <t xml:space="preserve">Остаток на 01.06.2015 г. </t>
  </si>
  <si>
    <t>Задолженность на 01.06.2015 г.</t>
  </si>
  <si>
    <t>Задолженность населения на 31.12.2015 г.</t>
  </si>
  <si>
    <t>Справочно: финансовый результат с учетом задолженности</t>
  </si>
  <si>
    <t>с октября на 5 мес.</t>
  </si>
  <si>
    <t>Установка ограждения придомовой территории</t>
  </si>
  <si>
    <t>осмотр э/сетей, смена ламп</t>
  </si>
  <si>
    <t>осмотр э/сетей, смена ламп, выключателей</t>
  </si>
  <si>
    <t>смена ламп, выключателей</t>
  </si>
  <si>
    <t>осмотр э/сетей, смена ламп, выключателей, ремонтные работы</t>
  </si>
  <si>
    <t>Сальдо на 31.12.2015 г.</t>
  </si>
  <si>
    <t>в тарифе</t>
  </si>
  <si>
    <t>Уборка ЛК</t>
  </si>
  <si>
    <t>Санитарное содержание подъезда</t>
  </si>
  <si>
    <t>Изготовление и монтаж ограждения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</si>
  <si>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</si>
  <si>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</si>
  <si>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</si>
  <si>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</si>
  <si>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</si>
  <si>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лк</t>
  </si>
  <si>
    <t>Сальдо на 31.12.2016 г.</t>
  </si>
  <si>
    <t>Задолженность населения на 31.12.2016 г.</t>
  </si>
  <si>
    <t xml:space="preserve">Электроэнергия </t>
  </si>
  <si>
    <t>Аварийка</t>
  </si>
  <si>
    <t>Поверка термометров</t>
  </si>
  <si>
    <t>Поверка счетчиков</t>
  </si>
  <si>
    <t>Организация поверки УУТЭ</t>
  </si>
  <si>
    <t>Грунт плодородный + доставка</t>
  </si>
  <si>
    <t>Смена вентилей и клапанов</t>
  </si>
  <si>
    <t>Покос</t>
  </si>
  <si>
    <t>Демонтаж элементов дет. площадки</t>
  </si>
  <si>
    <t>Окраска масляным составом</t>
  </si>
  <si>
    <t>Обновление инженерно-топографических планов</t>
  </si>
  <si>
    <t>Ремонт циркулярного насоса</t>
  </si>
  <si>
    <t>Осмотр электро сетей</t>
  </si>
  <si>
    <t>Очистка канализационной сети</t>
  </si>
  <si>
    <t>Устройство дощатых покрытий, улучшенная окраска</t>
  </si>
  <si>
    <t>Регулировка систем ГВС</t>
  </si>
  <si>
    <t>Установка центробежных насосов</t>
  </si>
  <si>
    <t>Гидропневматическая промывка</t>
  </si>
  <si>
    <t>Прокладка трубопроводов, установка баков</t>
  </si>
  <si>
    <t>Прокладка трубопроводов</t>
  </si>
  <si>
    <t>Ремонт дверных коробок</t>
  </si>
  <si>
    <t>Прокладка трубопроводов водоснабжения</t>
  </si>
  <si>
    <t xml:space="preserve">Проверка на прогрев отопительных приборов </t>
  </si>
  <si>
    <t>Аварийная служба</t>
  </si>
  <si>
    <t>окос</t>
  </si>
  <si>
    <t>Обслуживание УУТЭ + поверка</t>
  </si>
  <si>
    <t>Подключение реле давления, регулировка</t>
  </si>
  <si>
    <t>Ремонт выключателя</t>
  </si>
  <si>
    <t>Регулировка клапана эл.двигателя</t>
  </si>
  <si>
    <t>Подключение насоса подкачки воды</t>
  </si>
  <si>
    <t>Перезапуск насоса подачи воды, ремонт реле давления</t>
  </si>
  <si>
    <t>Обследование насоса подкачки</t>
  </si>
  <si>
    <t>Развоздушивание ЦО по стоякам</t>
  </si>
  <si>
    <t>Развоздушивание ЦО по стоякам на техническом этаже</t>
  </si>
  <si>
    <t>Включение автомата защиты</t>
  </si>
  <si>
    <t>Развоздушивание ГВС по стоякам</t>
  </si>
  <si>
    <t>Сброс воздуха с системы отопления по стоякам</t>
  </si>
  <si>
    <t>Спуск воздуха</t>
  </si>
  <si>
    <t>Спуск воздуха с полдот.суш</t>
  </si>
  <si>
    <t>Осмотр течи в подвале</t>
  </si>
  <si>
    <t>Развоздушивание подачи отопления</t>
  </si>
  <si>
    <t>Ремонт трубопровода</t>
  </si>
  <si>
    <t>Развоздушивание стояков</t>
  </si>
  <si>
    <t>Сброс воздуха по стоякам</t>
  </si>
  <si>
    <t>Сброс воздуха ЦО по стоякам</t>
  </si>
  <si>
    <t>Устранение течи насоса ХВС</t>
  </si>
  <si>
    <t>Развоздушивание ГАВ по стояку для обследования трубопровода ГВС</t>
  </si>
  <si>
    <t>Установка реле давления на системе ХВС</t>
  </si>
  <si>
    <t>Развоздушивание системы ГВС</t>
  </si>
  <si>
    <t>Заполнение системы отопления</t>
  </si>
  <si>
    <t>Обследование трубопровода ГВС</t>
  </si>
  <si>
    <t>Развоздушка ЦО по стоякам</t>
  </si>
  <si>
    <t>Развоздушка системы ЦО на чердаке по стоякам</t>
  </si>
  <si>
    <t>Развоздушка ЦО на чердаке по стоякам</t>
  </si>
  <si>
    <t>Охрана объекта по договору</t>
  </si>
  <si>
    <t>Установка передатчика для охраны</t>
  </si>
  <si>
    <t>1.</t>
  </si>
  <si>
    <t>Устранение течи в теплопункте</t>
  </si>
  <si>
    <t>Восстановление покрытия тротуарной плитки</t>
  </si>
  <si>
    <t>Перенос остатка от ООО "УК "САМБИЯ" (по протоколу)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</si>
  <si>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</si>
  <si>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</si>
  <si>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</si>
  <si>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</si>
  <si>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</si>
  <si>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</si>
  <si>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</si>
  <si>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</si>
  <si>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</si>
  <si>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</si>
  <si>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Обслуживание ИТП</t>
  </si>
  <si>
    <t>кгм</t>
  </si>
  <si>
    <t>покос входит</t>
  </si>
  <si>
    <t xml:space="preserve">Обследование электрических сетей. </t>
  </si>
  <si>
    <t>Ремонт групповых щитков, силового предохранительного шкафа</t>
  </si>
  <si>
    <t>Обследование электрических сетей.  Смена ламп накаливания, светильников. Ремонт патронов</t>
  </si>
  <si>
    <t>Обследование электрических сетей.  Смена ламп накаливания</t>
  </si>
  <si>
    <t>Обследование электрических сетей.  Смена ламп накаливания. Ремонт светильников</t>
  </si>
  <si>
    <t>Снятие показаний с приборов учета электроэнергии</t>
  </si>
  <si>
    <t>Обследование чердачных, подвальных и лест. клеток  на предмет утечки трубопроводов</t>
  </si>
  <si>
    <t>Обследование чердачных, подвальных и лест. клеток  на предмет утечки трубопроводов. Смена вентилей и клапанов</t>
  </si>
  <si>
    <t>Обследование чердачных, подвальных и лест. клеток  на предмет утечки трубопроводов. Очистка канализационной сети</t>
  </si>
  <si>
    <t>Обследование чердачных, подвальных и лест. клеток  на предмет утечки трубопроводов.</t>
  </si>
  <si>
    <t>Обследование чердачных, подвальных и лест. клеток  на предмет утечки трубопроводов. Ремонтный хомут</t>
  </si>
  <si>
    <t>Обследование чердачных, подвальных и лест. клеток  на предмет утечки трубопроводов. Слив воды из системы. Смена вентилей, клапанов</t>
  </si>
  <si>
    <t xml:space="preserve">Обследование чердачных, подвальных и лест. клеток  на предмет утечки трубопроводов. </t>
  </si>
  <si>
    <t>Обследование чердачных, подвальных и лест. клеток  на предмет утечки трубопроводов. Проверка на прогрев отопительных приборов</t>
  </si>
  <si>
    <t>Ремонт лавок</t>
  </si>
  <si>
    <t>Окраска скамеек</t>
  </si>
  <si>
    <t>Аварийные работы. Засор канализации</t>
  </si>
  <si>
    <t>Аварийные работы. Течь п/с</t>
  </si>
  <si>
    <t>Аварийные работы. Течь ЦО</t>
  </si>
  <si>
    <t>Аварийные работы. Залитие</t>
  </si>
  <si>
    <t>Аварийные работы. Течь радиатора</t>
  </si>
  <si>
    <t>Аварийные работы</t>
  </si>
  <si>
    <t>Техническое обслуживание УУТЭ</t>
  </si>
  <si>
    <t>Услуга по охране имущества</t>
  </si>
  <si>
    <t>Дезинфекция</t>
  </si>
  <si>
    <t>Востановление(переоформление) док-тов о технологическом присоединении</t>
  </si>
  <si>
    <t>Промывка и опресовка внутредомовой системы теплопотребления</t>
  </si>
  <si>
    <t>Диагностика оборудования модульного ТП</t>
  </si>
  <si>
    <t>Обслуживание УУТЭ</t>
  </si>
  <si>
    <t>Санитарное содержание прилегающей территории, вывоз КГМ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</si>
</sst>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7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1" fillId="5" borderId="0" xfId="0" applyFont="1" applyFill="1" applyAlignment="1">
      <alignment vertical="center"/>
    </xf>
    <xf numFmtId="14" fontId="2" fillId="5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4" fontId="2" fillId="10" borderId="11" xfId="0" applyNumberFormat="1" applyFont="1" applyFill="1" applyBorder="1" applyAlignment="1">
      <alignment horizontal="center" vertical="center"/>
    </xf>
    <xf numFmtId="4" fontId="2" fillId="10" borderId="11" xfId="0" applyNumberFormat="1" applyFont="1" applyFill="1" applyBorder="1" applyAlignment="1">
      <alignment horizontal="center"/>
    </xf>
    <xf numFmtId="0" fontId="1" fillId="10" borderId="0" xfId="0" applyFont="1" applyFill="1" applyAlignment="1">
      <alignment vertical="center"/>
    </xf>
    <xf numFmtId="14" fontId="2" fillId="13" borderId="11" xfId="0" applyNumberFormat="1" applyFont="1" applyFill="1" applyBorder="1" applyAlignment="1">
      <alignment horizontal="center" vertical="center"/>
    </xf>
    <xf numFmtId="4" fontId="2" fillId="13" borderId="11" xfId="0" applyNumberFormat="1" applyFont="1" applyFill="1" applyBorder="1" applyAlignment="1">
      <alignment horizontal="center" vertical="center"/>
    </xf>
    <xf numFmtId="0" fontId="1" fillId="13" borderId="0" xfId="0" applyFont="1" applyFill="1" applyAlignment="1">
      <alignment vertical="center"/>
    </xf>
    <xf numFmtId="4" fontId="2" fillId="10" borderId="11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14" fontId="2" fillId="12" borderId="11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vertical="center"/>
    </xf>
    <xf numFmtId="14" fontId="2" fillId="36" borderId="11" xfId="0" applyNumberFormat="1" applyFont="1" applyFill="1" applyBorder="1" applyAlignment="1">
      <alignment horizontal="center" vertical="center"/>
    </xf>
    <xf numFmtId="4" fontId="2" fillId="37" borderId="11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4" fontId="2" fillId="38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1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" fillId="33" borderId="19" xfId="0" applyFont="1" applyFill="1" applyBorder="1" applyAlignment="1">
      <alignment horizontal="left" wrapText="1"/>
    </xf>
    <xf numFmtId="0" fontId="2" fillId="33" borderId="28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left" wrapText="1"/>
    </xf>
    <xf numFmtId="0" fontId="2" fillId="10" borderId="28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3" borderId="19" xfId="0" applyFont="1" applyFill="1" applyBorder="1" applyAlignment="1">
      <alignment horizontal="left" vertical="center" wrapText="1"/>
    </xf>
    <xf numFmtId="0" fontId="2" fillId="13" borderId="28" xfId="0" applyFont="1" applyFill="1" applyBorder="1" applyAlignment="1">
      <alignment horizontal="left" vertical="center" wrapText="1"/>
    </xf>
    <xf numFmtId="0" fontId="2" fillId="13" borderId="22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10" borderId="19" xfId="0" applyFont="1" applyFill="1" applyBorder="1" applyAlignment="1">
      <alignment horizontal="left"/>
    </xf>
    <xf numFmtId="0" fontId="2" fillId="10" borderId="28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38" borderId="19" xfId="0" applyFont="1" applyFill="1" applyBorder="1" applyAlignment="1">
      <alignment horizontal="left" vertical="center" wrapText="1"/>
    </xf>
    <xf numFmtId="0" fontId="2" fillId="38" borderId="28" xfId="0" applyFont="1" applyFill="1" applyBorder="1" applyAlignment="1">
      <alignment horizontal="left" vertical="center" wrapText="1"/>
    </xf>
    <xf numFmtId="0" fontId="2" fillId="38" borderId="22" xfId="0" applyFont="1" applyFill="1" applyBorder="1" applyAlignment="1">
      <alignment horizontal="left" vertical="center" wrapText="1"/>
    </xf>
    <xf numFmtId="0" fontId="2" fillId="37" borderId="1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left" vertical="center" wrapText="1"/>
    </xf>
    <xf numFmtId="0" fontId="2" fillId="37" borderId="22" xfId="0" applyFont="1" applyFill="1" applyBorder="1" applyAlignment="1">
      <alignment horizontal="left" vertical="center" wrapText="1"/>
    </xf>
    <xf numFmtId="4" fontId="1" fillId="33" borderId="19" xfId="0" applyNumberFormat="1" applyFont="1" applyFill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left" vertical="center" wrapText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42" fillId="33" borderId="0" xfId="0" applyNumberFormat="1" applyFont="1" applyFill="1" applyAlignment="1">
      <alignment/>
    </xf>
    <xf numFmtId="14" fontId="43" fillId="33" borderId="11" xfId="0" applyNumberFormat="1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left" vertical="center" wrapText="1"/>
    </xf>
    <xf numFmtId="0" fontId="43" fillId="33" borderId="28" xfId="0" applyFont="1" applyFill="1" applyBorder="1" applyAlignment="1">
      <alignment horizontal="left" vertical="center" wrapText="1"/>
    </xf>
    <xf numFmtId="0" fontId="43" fillId="33" borderId="22" xfId="0" applyFont="1" applyFill="1" applyBorder="1" applyAlignment="1">
      <alignment horizontal="left" vertical="center" wrapText="1"/>
    </xf>
    <xf numFmtId="0" fontId="43" fillId="39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40" borderId="11" xfId="0" applyFont="1" applyFill="1" applyBorder="1" applyAlignment="1">
      <alignment horizontal="center" vertical="center"/>
    </xf>
    <xf numFmtId="0" fontId="43" fillId="41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3" fillId="33" borderId="19" xfId="0" applyFont="1" applyFill="1" applyBorder="1" applyAlignment="1">
      <alignment horizontal="left" vertical="center"/>
    </xf>
    <xf numFmtId="0" fontId="43" fillId="33" borderId="28" xfId="0" applyFont="1" applyFill="1" applyBorder="1" applyAlignment="1">
      <alignment horizontal="left" vertical="center"/>
    </xf>
    <xf numFmtId="0" fontId="43" fillId="33" borderId="22" xfId="0" applyFont="1" applyFill="1" applyBorder="1" applyAlignment="1">
      <alignment horizontal="left" vertical="center"/>
    </xf>
    <xf numFmtId="0" fontId="43" fillId="42" borderId="11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3" fillId="43" borderId="11" xfId="0" applyFont="1" applyFill="1" applyBorder="1" applyAlignment="1">
      <alignment horizontal="center" vertical="center"/>
    </xf>
    <xf numFmtId="0" fontId="43" fillId="44" borderId="11" xfId="0" applyFont="1" applyFill="1" applyBorder="1" applyAlignment="1">
      <alignment horizontal="center" vertical="center"/>
    </xf>
    <xf numFmtId="0" fontId="43" fillId="9" borderId="11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left" vertical="center"/>
    </xf>
    <xf numFmtId="0" fontId="43" fillId="33" borderId="28" xfId="0" applyFont="1" applyFill="1" applyBorder="1" applyAlignment="1">
      <alignment horizontal="left" vertical="center"/>
    </xf>
    <xf numFmtId="0" fontId="43" fillId="33" borderId="22" xfId="0" applyFont="1" applyFill="1" applyBorder="1" applyAlignment="1">
      <alignment horizontal="left" vertical="center"/>
    </xf>
    <xf numFmtId="0" fontId="43" fillId="45" borderId="11" xfId="0" applyFont="1" applyFill="1" applyBorder="1" applyAlignment="1">
      <alignment horizontal="center" vertical="center"/>
    </xf>
    <xf numFmtId="0" fontId="43" fillId="46" borderId="11" xfId="0" applyFont="1" applyFill="1" applyBorder="1" applyAlignment="1">
      <alignment horizontal="center" vertical="center"/>
    </xf>
    <xf numFmtId="0" fontId="43" fillId="6" borderId="11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 wrapText="1"/>
    </xf>
    <xf numFmtId="4" fontId="1" fillId="33" borderId="23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9">
      <selection activeCell="H131" sqref="H131"/>
    </sheetView>
  </sheetViews>
  <sheetFormatPr defaultColWidth="9.140625" defaultRowHeight="12.75" outlineLevelRow="1"/>
  <cols>
    <col min="1" max="1" width="4.421875" style="7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1.7109375" style="3" customWidth="1"/>
    <col min="8" max="8" width="11.57421875" style="3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7" t="s">
        <v>132</v>
      </c>
      <c r="B1" s="67"/>
      <c r="C1" s="67"/>
      <c r="D1" s="67"/>
      <c r="E1" s="67"/>
      <c r="F1" s="67"/>
      <c r="G1" s="66"/>
    </row>
    <row r="2" spans="1:8" ht="15.75">
      <c r="A2" s="67" t="s">
        <v>39</v>
      </c>
      <c r="B2" s="67"/>
      <c r="C2" s="67"/>
      <c r="D2" s="67"/>
      <c r="E2" s="67"/>
      <c r="F2" s="67"/>
      <c r="G2" s="5"/>
      <c r="H2" s="6"/>
    </row>
    <row r="3" ht="9" customHeight="1"/>
    <row r="4" spans="1:6" ht="15.75" hidden="1" outlineLevel="1">
      <c r="A4" s="8" t="s">
        <v>40</v>
      </c>
      <c r="C4" s="8"/>
      <c r="D4" s="8"/>
      <c r="E4" s="8"/>
      <c r="F4" s="8"/>
    </row>
    <row r="5" spans="1:6" ht="13.5" customHeight="1" outlineLevel="1">
      <c r="A5" s="8" t="s">
        <v>11</v>
      </c>
      <c r="C5" s="8"/>
      <c r="D5" s="8">
        <v>2119</v>
      </c>
      <c r="E5" s="8" t="s">
        <v>12</v>
      </c>
      <c r="F5" s="8"/>
    </row>
    <row r="6" ht="9" customHeight="1">
      <c r="I6" s="23"/>
    </row>
    <row r="7" spans="1:6" ht="15.75">
      <c r="A7" s="5" t="s">
        <v>133</v>
      </c>
      <c r="C7" s="5"/>
      <c r="D7" s="9">
        <v>-122600.15099999995</v>
      </c>
      <c r="E7" s="5" t="s">
        <v>14</v>
      </c>
      <c r="F7" s="5"/>
    </row>
    <row r="8" spans="1:6" ht="15.75">
      <c r="A8" s="5" t="s">
        <v>134</v>
      </c>
      <c r="C8" s="8"/>
      <c r="D8" s="10">
        <f>C21</f>
        <v>-32342.54999999999</v>
      </c>
      <c r="E8" s="8" t="s">
        <v>13</v>
      </c>
      <c r="F8" s="8"/>
    </row>
    <row r="9" spans="2:6" ht="15.75">
      <c r="B9" s="8"/>
      <c r="C9" s="8"/>
      <c r="D9" s="8"/>
      <c r="E9" s="8"/>
      <c r="F9" s="11" t="s">
        <v>14</v>
      </c>
    </row>
    <row r="10" spans="1:6" s="7" customFormat="1" ht="28.5" customHeight="1">
      <c r="A10" s="2" t="s">
        <v>15</v>
      </c>
      <c r="B10" s="12" t="s">
        <v>16</v>
      </c>
      <c r="C10" s="13" t="s">
        <v>135</v>
      </c>
      <c r="D10" s="13" t="s">
        <v>0</v>
      </c>
      <c r="E10" s="13" t="s">
        <v>17</v>
      </c>
      <c r="F10" s="13" t="s">
        <v>136</v>
      </c>
    </row>
    <row r="11" spans="1:9" s="16" customFormat="1" ht="30" customHeight="1">
      <c r="A11" s="2">
        <v>1</v>
      </c>
      <c r="B11" s="14" t="s">
        <v>1</v>
      </c>
      <c r="C11" s="29">
        <v>-22517.75</v>
      </c>
      <c r="D11" s="27">
        <f>240802.92</f>
        <v>240802.92</v>
      </c>
      <c r="E11" s="27">
        <v>244560.86</v>
      </c>
      <c r="F11" s="27">
        <f aca="true" t="shared" si="0" ref="F11:F20">C11-D11+E11</f>
        <v>-18759.810000000056</v>
      </c>
      <c r="G11" s="3" t="s">
        <v>33</v>
      </c>
      <c r="H11" s="3">
        <v>9.47</v>
      </c>
      <c r="I11" s="23">
        <f>H11*12*H27</f>
        <v>240803.16000000003</v>
      </c>
    </row>
    <row r="12" spans="1:9" s="16" customFormat="1" ht="15.75">
      <c r="A12" s="2">
        <v>2</v>
      </c>
      <c r="B12" s="14" t="s">
        <v>2</v>
      </c>
      <c r="C12" s="29">
        <v>-2663.1200000000063</v>
      </c>
      <c r="D12" s="27">
        <v>28479.24</v>
      </c>
      <c r="E12" s="27">
        <v>29108.99</v>
      </c>
      <c r="F12" s="27">
        <f t="shared" si="0"/>
        <v>-2033.3700000000063</v>
      </c>
      <c r="G12" s="8" t="s">
        <v>34</v>
      </c>
      <c r="H12" s="3">
        <v>2.77</v>
      </c>
      <c r="I12" s="22">
        <f>H12*12*H27</f>
        <v>70435.56</v>
      </c>
    </row>
    <row r="13" spans="1:9" s="16" customFormat="1" ht="29.25" customHeight="1">
      <c r="A13" s="2">
        <v>3</v>
      </c>
      <c r="B13" s="14" t="s">
        <v>36</v>
      </c>
      <c r="C13" s="29">
        <v>-3936.3799999999974</v>
      </c>
      <c r="D13" s="27">
        <v>2963.8</v>
      </c>
      <c r="E13" s="27">
        <v>6900.18</v>
      </c>
      <c r="F13" s="27">
        <f t="shared" si="0"/>
        <v>0</v>
      </c>
      <c r="G13" s="8" t="s">
        <v>38</v>
      </c>
      <c r="H13" s="3">
        <v>2.29</v>
      </c>
      <c r="I13" s="22">
        <f>H13*12*H27</f>
        <v>58230.12</v>
      </c>
    </row>
    <row r="14" spans="1:9" s="16" customFormat="1" ht="30" customHeight="1">
      <c r="A14" s="2">
        <v>4</v>
      </c>
      <c r="B14" s="14" t="s">
        <v>61</v>
      </c>
      <c r="C14" s="29">
        <v>-3209.9400000000023</v>
      </c>
      <c r="D14" s="27">
        <v>34327.64</v>
      </c>
      <c r="E14" s="27">
        <v>35086.76</v>
      </c>
      <c r="F14" s="27">
        <f t="shared" si="0"/>
        <v>-2450.8199999999997</v>
      </c>
      <c r="G14" s="15" t="s">
        <v>69</v>
      </c>
      <c r="H14" s="15">
        <v>1.35</v>
      </c>
      <c r="I14" s="16">
        <f>H14*12*H27</f>
        <v>34327.8</v>
      </c>
    </row>
    <row r="15" spans="1:9" s="16" customFormat="1" ht="30" customHeight="1">
      <c r="A15" s="2">
        <v>5</v>
      </c>
      <c r="B15" s="14" t="s">
        <v>54</v>
      </c>
      <c r="C15" s="29">
        <v>-0.1999999999825377</v>
      </c>
      <c r="D15" s="27">
        <v>0</v>
      </c>
      <c r="E15" s="27">
        <v>0.2</v>
      </c>
      <c r="F15" s="27">
        <f t="shared" si="0"/>
        <v>1.746230937627047E-11</v>
      </c>
      <c r="G15" s="15" t="s">
        <v>143</v>
      </c>
      <c r="H15" s="15">
        <v>0.69</v>
      </c>
      <c r="I15" s="16">
        <f>H15*12*H27</f>
        <v>17545.32</v>
      </c>
    </row>
    <row r="16" spans="1:8" s="16" customFormat="1" ht="30" customHeight="1">
      <c r="A16" s="2">
        <v>6</v>
      </c>
      <c r="B16" s="14" t="s">
        <v>72</v>
      </c>
      <c r="C16" s="29">
        <v>-15.159999999999968</v>
      </c>
      <c r="D16" s="27">
        <f>276.69-9.48</f>
        <v>267.21</v>
      </c>
      <c r="E16" s="27">
        <v>251.01</v>
      </c>
      <c r="F16" s="27">
        <f t="shared" si="0"/>
        <v>-31.359999999999957</v>
      </c>
      <c r="G16" s="15"/>
      <c r="H16" s="15"/>
    </row>
    <row r="17" spans="1:8" s="16" customFormat="1" ht="30" customHeight="1">
      <c r="A17" s="2">
        <v>7</v>
      </c>
      <c r="B17" s="14" t="s">
        <v>139</v>
      </c>
      <c r="C17" s="117">
        <v>0</v>
      </c>
      <c r="D17" s="28">
        <v>1426.2</v>
      </c>
      <c r="E17" s="28">
        <v>1324.4</v>
      </c>
      <c r="F17" s="27">
        <f t="shared" si="0"/>
        <v>-101.79999999999995</v>
      </c>
      <c r="G17" s="15"/>
      <c r="H17" s="15"/>
    </row>
    <row r="18" spans="1:8" s="16" customFormat="1" ht="30" customHeight="1">
      <c r="A18" s="2">
        <v>8</v>
      </c>
      <c r="B18" s="14" t="s">
        <v>140</v>
      </c>
      <c r="C18" s="117">
        <v>0</v>
      </c>
      <c r="D18" s="28">
        <v>1535.2</v>
      </c>
      <c r="E18" s="28">
        <v>1370.8</v>
      </c>
      <c r="F18" s="27">
        <f t="shared" si="0"/>
        <v>-164.4000000000001</v>
      </c>
      <c r="G18" s="15"/>
      <c r="H18" s="119" t="s">
        <v>144</v>
      </c>
    </row>
    <row r="19" spans="1:8" s="16" customFormat="1" ht="30" customHeight="1">
      <c r="A19" s="2">
        <v>9</v>
      </c>
      <c r="B19" s="14" t="s">
        <v>141</v>
      </c>
      <c r="C19" s="117">
        <v>0</v>
      </c>
      <c r="D19" s="28">
        <f>62946.61-11495.72</f>
        <v>51450.89</v>
      </c>
      <c r="E19" s="28">
        <v>35885.83</v>
      </c>
      <c r="F19" s="27">
        <f t="shared" si="0"/>
        <v>-15565.059999999998</v>
      </c>
      <c r="G19" s="15"/>
      <c r="H19" s="15"/>
    </row>
    <row r="20" spans="1:8" s="16" customFormat="1" ht="30" customHeight="1">
      <c r="A20" s="2">
        <v>10</v>
      </c>
      <c r="B20" s="14" t="s">
        <v>142</v>
      </c>
      <c r="C20" s="117">
        <v>0</v>
      </c>
      <c r="D20" s="28">
        <v>30089.7</v>
      </c>
      <c r="E20" s="28">
        <v>27511.68</v>
      </c>
      <c r="F20" s="27">
        <f t="shared" si="0"/>
        <v>-2578.0200000000004</v>
      </c>
      <c r="G20" s="15"/>
      <c r="H20" s="15"/>
    </row>
    <row r="21" spans="1:8" s="16" customFormat="1" ht="30" customHeight="1">
      <c r="A21" s="2"/>
      <c r="B21" s="14" t="s">
        <v>3</v>
      </c>
      <c r="C21" s="28">
        <f>SUM(C11:C20)</f>
        <v>-32342.54999999999</v>
      </c>
      <c r="D21" s="28">
        <f>SUM(D11:D20)</f>
        <v>391342.8000000001</v>
      </c>
      <c r="E21" s="28">
        <f>SUM(E11:E20)</f>
        <v>382000.71</v>
      </c>
      <c r="F21" s="28">
        <f>SUM(F11:F20)</f>
        <v>-41684.64000000004</v>
      </c>
      <c r="H21" s="15"/>
    </row>
    <row r="22" spans="1:8" s="16" customFormat="1" ht="15.75">
      <c r="A22" s="7"/>
      <c r="B22" s="3"/>
      <c r="C22" s="3"/>
      <c r="D22" s="3"/>
      <c r="E22" s="3"/>
      <c r="F22" s="3"/>
      <c r="H22" s="15"/>
    </row>
    <row r="23" spans="1:6" ht="19.5" customHeight="1">
      <c r="A23" s="67" t="s">
        <v>18</v>
      </c>
      <c r="B23" s="67"/>
      <c r="C23" s="67"/>
      <c r="D23" s="67"/>
      <c r="E23" s="67"/>
      <c r="F23" s="67"/>
    </row>
    <row r="24" spans="1:6" ht="11.25" customHeight="1">
      <c r="A24" s="66"/>
      <c r="B24" s="66"/>
      <c r="C24" s="66"/>
      <c r="D24" s="66"/>
      <c r="E24" s="66"/>
      <c r="F24" s="66"/>
    </row>
    <row r="25" spans="1:6" ht="31.5">
      <c r="A25" s="13" t="s">
        <v>32</v>
      </c>
      <c r="B25" s="68" t="s">
        <v>4</v>
      </c>
      <c r="C25" s="68"/>
      <c r="D25" s="68"/>
      <c r="E25" s="68"/>
      <c r="F25" s="17" t="s">
        <v>10</v>
      </c>
    </row>
    <row r="26" spans="1:8" ht="15.75">
      <c r="A26" s="52">
        <v>1</v>
      </c>
      <c r="B26" s="69" t="s">
        <v>5</v>
      </c>
      <c r="C26" s="69"/>
      <c r="D26" s="69"/>
      <c r="E26" s="69"/>
      <c r="F26" s="53">
        <f>I12</f>
        <v>70435.56</v>
      </c>
      <c r="H26" s="3" t="s">
        <v>19</v>
      </c>
    </row>
    <row r="27" spans="1:8" ht="15.75">
      <c r="A27" s="54">
        <v>2</v>
      </c>
      <c r="B27" s="70" t="s">
        <v>35</v>
      </c>
      <c r="C27" s="70"/>
      <c r="D27" s="70"/>
      <c r="E27" s="70"/>
      <c r="F27" s="55">
        <f>0.24*9*H27+0.71*3*H27</f>
        <v>9090.509999999998</v>
      </c>
      <c r="G27" s="18"/>
      <c r="H27" s="3">
        <f>D5</f>
        <v>2119</v>
      </c>
    </row>
    <row r="28" spans="1:10" ht="18" customHeight="1">
      <c r="A28" s="54">
        <v>3</v>
      </c>
      <c r="B28" s="70" t="s">
        <v>62</v>
      </c>
      <c r="C28" s="70"/>
      <c r="D28" s="70"/>
      <c r="E28" s="70"/>
      <c r="F28" s="55">
        <f>D14</f>
        <v>34327.64</v>
      </c>
      <c r="G28" s="8"/>
      <c r="H28" s="3" t="s">
        <v>20</v>
      </c>
      <c r="I28" s="12" t="s">
        <v>21</v>
      </c>
      <c r="J28" s="12" t="s">
        <v>22</v>
      </c>
    </row>
    <row r="29" spans="1:10" ht="31.5" customHeight="1">
      <c r="A29" s="52">
        <v>4</v>
      </c>
      <c r="B29" s="70" t="s">
        <v>174</v>
      </c>
      <c r="C29" s="70"/>
      <c r="D29" s="70"/>
      <c r="E29" s="70"/>
      <c r="F29" s="55">
        <f>I13+I15</f>
        <v>75775.44</v>
      </c>
      <c r="G29" s="8"/>
      <c r="H29" s="3">
        <f>F79+F89+F94+F99</f>
        <v>4301</v>
      </c>
      <c r="I29" s="51">
        <v>2892</v>
      </c>
      <c r="J29" s="51">
        <v>4718</v>
      </c>
    </row>
    <row r="30" spans="1:10" ht="18" customHeight="1">
      <c r="A30" s="54">
        <v>5</v>
      </c>
      <c r="B30" s="70" t="s">
        <v>6</v>
      </c>
      <c r="C30" s="70"/>
      <c r="D30" s="70"/>
      <c r="E30" s="70"/>
      <c r="F30" s="55">
        <f>F31+F32+F33+F34+F35</f>
        <v>75147</v>
      </c>
      <c r="G30" s="22">
        <f>F30+F36+F40+F41+F42+F43</f>
        <v>106317</v>
      </c>
      <c r="I30" s="51">
        <f>I29*12</f>
        <v>34704</v>
      </c>
      <c r="J30" s="51">
        <f>J29*12</f>
        <v>56616</v>
      </c>
    </row>
    <row r="31" spans="1:11" ht="18" customHeight="1">
      <c r="A31" s="54" t="s">
        <v>7</v>
      </c>
      <c r="B31" s="70" t="s">
        <v>24</v>
      </c>
      <c r="C31" s="70"/>
      <c r="D31" s="70"/>
      <c r="E31" s="70"/>
      <c r="F31" s="55">
        <f>F64+F65+F66+F67+F68+F69+F70+F71+F72+F73+F74+F75+F76+F77+F78+F79+F80+F81+F82+F83+F84+F85+F86+F87</f>
        <v>29928</v>
      </c>
      <c r="I31" s="59"/>
      <c r="J31" s="10"/>
      <c r="K31" s="8"/>
    </row>
    <row r="32" spans="1:11" ht="16.5" customHeight="1">
      <c r="A32" s="54" t="s">
        <v>7</v>
      </c>
      <c r="B32" s="70" t="s">
        <v>25</v>
      </c>
      <c r="C32" s="70"/>
      <c r="D32" s="70"/>
      <c r="E32" s="70"/>
      <c r="F32" s="55">
        <f>F56+F57+F58+F59+F60+F61+F62+F63</f>
        <v>13425</v>
      </c>
      <c r="G32" s="8"/>
      <c r="I32" s="8"/>
      <c r="J32" s="10"/>
      <c r="K32" s="8"/>
    </row>
    <row r="33" spans="1:11" ht="16.5" customHeight="1">
      <c r="A33" s="54" t="s">
        <v>7</v>
      </c>
      <c r="B33" s="70" t="s">
        <v>26</v>
      </c>
      <c r="C33" s="70"/>
      <c r="D33" s="70"/>
      <c r="E33" s="70"/>
      <c r="F33" s="55">
        <f>F88+F89</f>
        <v>2061</v>
      </c>
      <c r="G33" s="8"/>
      <c r="I33" s="8"/>
      <c r="J33" s="8"/>
      <c r="K33" s="8"/>
    </row>
    <row r="34" spans="1:11" ht="16.5" customHeight="1">
      <c r="A34" s="54" t="s">
        <v>7</v>
      </c>
      <c r="B34" s="70" t="s">
        <v>95</v>
      </c>
      <c r="C34" s="70"/>
      <c r="D34" s="70"/>
      <c r="E34" s="70"/>
      <c r="F34" s="55">
        <f>F95+F96+F97+F98+F99+F100+F101+F102+F103+F104</f>
        <v>14505</v>
      </c>
      <c r="G34" s="8"/>
      <c r="I34" s="8"/>
      <c r="J34" s="8"/>
      <c r="K34" s="8"/>
    </row>
    <row r="35" spans="1:11" ht="31.5" customHeight="1">
      <c r="A35" s="54" t="s">
        <v>7</v>
      </c>
      <c r="B35" s="70" t="s">
        <v>171</v>
      </c>
      <c r="C35" s="70"/>
      <c r="D35" s="70"/>
      <c r="E35" s="70"/>
      <c r="F35" s="55">
        <f>F131</f>
        <v>15228</v>
      </c>
      <c r="G35" s="8"/>
      <c r="I35" s="8"/>
      <c r="J35" s="8"/>
      <c r="K35" s="8"/>
    </row>
    <row r="36" spans="1:7" ht="16.5" customHeight="1">
      <c r="A36" s="54">
        <v>6</v>
      </c>
      <c r="B36" s="71" t="s">
        <v>173</v>
      </c>
      <c r="C36" s="71"/>
      <c r="D36" s="71"/>
      <c r="E36" s="71"/>
      <c r="F36" s="55">
        <f>F105+F106+F107+F108+F109+F110+F111+F112+F113+F114+F115</f>
        <v>8950</v>
      </c>
      <c r="G36" s="8"/>
    </row>
    <row r="37" spans="1:7" ht="16.5" customHeight="1">
      <c r="A37" s="54">
        <v>7</v>
      </c>
      <c r="B37" s="71" t="s">
        <v>36</v>
      </c>
      <c r="C37" s="71"/>
      <c r="D37" s="71"/>
      <c r="E37" s="71"/>
      <c r="F37" s="55">
        <f>D13</f>
        <v>2963.8</v>
      </c>
      <c r="G37" s="8"/>
    </row>
    <row r="38" spans="1:7" ht="17.25" customHeight="1">
      <c r="A38" s="54">
        <v>8</v>
      </c>
      <c r="B38" s="71" t="s">
        <v>37</v>
      </c>
      <c r="C38" s="71"/>
      <c r="D38" s="71"/>
      <c r="E38" s="71"/>
      <c r="F38" s="55">
        <f>D12</f>
        <v>28479.24</v>
      </c>
      <c r="G38" s="8"/>
    </row>
    <row r="39" spans="1:7" ht="17.25" customHeight="1">
      <c r="A39" s="54">
        <v>9</v>
      </c>
      <c r="B39" s="71" t="s">
        <v>72</v>
      </c>
      <c r="C39" s="71"/>
      <c r="D39" s="71"/>
      <c r="E39" s="71"/>
      <c r="F39" s="55">
        <f>D16</f>
        <v>267.21</v>
      </c>
      <c r="G39" s="8"/>
    </row>
    <row r="40" spans="1:8" ht="17.25" customHeight="1">
      <c r="A40" s="62">
        <v>10</v>
      </c>
      <c r="B40" s="72" t="s">
        <v>126</v>
      </c>
      <c r="C40" s="73"/>
      <c r="D40" s="73"/>
      <c r="E40" s="74"/>
      <c r="F40" s="63">
        <f>F116+F117+F118+F119+F120+F121+F122+F123+F124+F125+F126+F127</f>
        <v>12000</v>
      </c>
      <c r="G40" s="8"/>
      <c r="H40" s="22"/>
    </row>
    <row r="41" spans="1:7" ht="17.25" customHeight="1">
      <c r="A41" s="62">
        <v>11</v>
      </c>
      <c r="B41" s="149" t="s">
        <v>169</v>
      </c>
      <c r="C41" s="150"/>
      <c r="D41" s="150"/>
      <c r="E41" s="151"/>
      <c r="F41" s="63">
        <f>F128+F129</f>
        <v>6720</v>
      </c>
      <c r="G41" s="8"/>
    </row>
    <row r="42" spans="1:7" ht="34.5" customHeight="1">
      <c r="A42" s="13">
        <v>12</v>
      </c>
      <c r="B42" s="155" t="s">
        <v>170</v>
      </c>
      <c r="C42" s="155"/>
      <c r="D42" s="155"/>
      <c r="E42" s="155"/>
      <c r="F42" s="156">
        <f>F130</f>
        <v>1000</v>
      </c>
      <c r="G42" s="8"/>
    </row>
    <row r="43" spans="1:7" ht="22.5" customHeight="1">
      <c r="A43" s="13">
        <v>13</v>
      </c>
      <c r="B43" s="155" t="s">
        <v>172</v>
      </c>
      <c r="C43" s="155"/>
      <c r="D43" s="155"/>
      <c r="E43" s="155"/>
      <c r="F43" s="156">
        <f>F132</f>
        <v>2500</v>
      </c>
      <c r="G43" s="8"/>
    </row>
    <row r="44" spans="1:7" ht="17.25" customHeight="1">
      <c r="A44" s="152">
        <v>14</v>
      </c>
      <c r="B44" s="153" t="s">
        <v>139</v>
      </c>
      <c r="C44" s="153"/>
      <c r="D44" s="153"/>
      <c r="E44" s="153"/>
      <c r="F44" s="154">
        <f>D17</f>
        <v>1426.2</v>
      </c>
      <c r="G44" s="8"/>
    </row>
    <row r="45" spans="1:7" ht="17.25" customHeight="1">
      <c r="A45" s="118">
        <v>15</v>
      </c>
      <c r="B45" s="71" t="s">
        <v>140</v>
      </c>
      <c r="C45" s="71"/>
      <c r="D45" s="71"/>
      <c r="E45" s="71"/>
      <c r="F45" s="1">
        <f>D18</f>
        <v>1535.2</v>
      </c>
      <c r="G45" s="8"/>
    </row>
    <row r="46" spans="1:7" ht="17.25" customHeight="1">
      <c r="A46" s="118">
        <v>16</v>
      </c>
      <c r="B46" s="71" t="s">
        <v>141</v>
      </c>
      <c r="C46" s="71"/>
      <c r="D46" s="71"/>
      <c r="E46" s="71"/>
      <c r="F46" s="1">
        <f>D19</f>
        <v>51450.89</v>
      </c>
      <c r="G46" s="8"/>
    </row>
    <row r="47" spans="1:7" ht="17.25" customHeight="1">
      <c r="A47" s="56"/>
      <c r="B47" s="75" t="s">
        <v>8</v>
      </c>
      <c r="C47" s="75"/>
      <c r="D47" s="75"/>
      <c r="E47" s="75"/>
      <c r="F47" s="57">
        <f>F26+F27+F29+F30+F38+F37+F28+F36+F39+F40+F41+F42+F43+F44+F45+F46</f>
        <v>382068.69000000006</v>
      </c>
      <c r="G47" s="8"/>
    </row>
    <row r="48" spans="1:7" s="19" customFormat="1" ht="21" customHeight="1">
      <c r="A48" s="7"/>
      <c r="B48" s="3"/>
      <c r="C48" s="3"/>
      <c r="D48" s="3"/>
      <c r="E48" s="3"/>
      <c r="F48" s="3"/>
      <c r="G48" s="5"/>
    </row>
    <row r="49" spans="1:6" ht="15.75">
      <c r="A49" s="76" t="s">
        <v>137</v>
      </c>
      <c r="B49" s="77"/>
      <c r="C49" s="77"/>
      <c r="D49" s="77"/>
      <c r="E49" s="78"/>
      <c r="F49" s="1">
        <f>D7+D21-F47</f>
        <v>-113326.04099999991</v>
      </c>
    </row>
    <row r="50" spans="1:6" ht="15.75">
      <c r="A50" s="76" t="s">
        <v>131</v>
      </c>
      <c r="B50" s="77"/>
      <c r="C50" s="77"/>
      <c r="D50" s="77"/>
      <c r="E50" s="78"/>
      <c r="F50" s="1">
        <v>81000</v>
      </c>
    </row>
    <row r="51" spans="1:6" ht="18" customHeight="1">
      <c r="A51" s="76" t="s">
        <v>138</v>
      </c>
      <c r="B51" s="77"/>
      <c r="C51" s="77"/>
      <c r="D51" s="77"/>
      <c r="E51" s="78"/>
      <c r="F51" s="1">
        <f>F21</f>
        <v>-41684.64000000004</v>
      </c>
    </row>
    <row r="52" spans="1:6" ht="20.25" customHeight="1" outlineLevel="1">
      <c r="A52" s="49" t="s">
        <v>52</v>
      </c>
      <c r="B52" s="49"/>
      <c r="C52" s="49"/>
      <c r="D52" s="49"/>
      <c r="E52" s="49"/>
      <c r="F52" s="1">
        <f>F49+F50+F51</f>
        <v>-74010.68099999995</v>
      </c>
    </row>
    <row r="53" ht="18" customHeight="1"/>
    <row r="54" ht="11.25" customHeight="1"/>
    <row r="55" spans="1:6" ht="15.75">
      <c r="A55" s="20" t="s">
        <v>15</v>
      </c>
      <c r="B55" s="20" t="s">
        <v>9</v>
      </c>
      <c r="C55" s="79" t="s">
        <v>27</v>
      </c>
      <c r="D55" s="80"/>
      <c r="E55" s="81"/>
      <c r="F55" s="20" t="s">
        <v>28</v>
      </c>
    </row>
    <row r="56" spans="1:6" ht="15.75">
      <c r="A56" s="20"/>
      <c r="B56" s="120">
        <v>42817</v>
      </c>
      <c r="C56" s="121" t="s">
        <v>145</v>
      </c>
      <c r="D56" s="122"/>
      <c r="E56" s="123"/>
      <c r="F56" s="124">
        <v>850</v>
      </c>
    </row>
    <row r="57" spans="1:6" ht="28.5" customHeight="1">
      <c r="A57" s="125"/>
      <c r="B57" s="120">
        <v>42874</v>
      </c>
      <c r="C57" s="121" t="s">
        <v>146</v>
      </c>
      <c r="D57" s="122"/>
      <c r="E57" s="123"/>
      <c r="F57" s="124">
        <v>8811</v>
      </c>
    </row>
    <row r="58" spans="1:6" ht="28.5" customHeight="1">
      <c r="A58" s="125"/>
      <c r="B58" s="120">
        <v>42986</v>
      </c>
      <c r="C58" s="121" t="s">
        <v>147</v>
      </c>
      <c r="D58" s="122"/>
      <c r="E58" s="123"/>
      <c r="F58" s="124">
        <v>1462</v>
      </c>
    </row>
    <row r="59" spans="1:6" ht="15.75">
      <c r="A59" s="125"/>
      <c r="B59" s="120">
        <v>43027</v>
      </c>
      <c r="C59" s="121" t="s">
        <v>148</v>
      </c>
      <c r="D59" s="122"/>
      <c r="E59" s="123"/>
      <c r="F59" s="124">
        <v>496</v>
      </c>
    </row>
    <row r="60" spans="1:6" ht="15.75">
      <c r="A60" s="125"/>
      <c r="B60" s="120">
        <v>43054</v>
      </c>
      <c r="C60" s="121" t="s">
        <v>149</v>
      </c>
      <c r="D60" s="122"/>
      <c r="E60" s="123"/>
      <c r="F60" s="124">
        <v>878</v>
      </c>
    </row>
    <row r="61" spans="1:6" ht="15.75">
      <c r="A61" s="125"/>
      <c r="B61" s="120">
        <v>43069</v>
      </c>
      <c r="C61" s="121" t="s">
        <v>150</v>
      </c>
      <c r="D61" s="122"/>
      <c r="E61" s="123"/>
      <c r="F61" s="124">
        <v>340</v>
      </c>
    </row>
    <row r="62" spans="1:6" ht="15.75">
      <c r="A62" s="125"/>
      <c r="B62" s="120">
        <v>43098</v>
      </c>
      <c r="C62" s="121" t="s">
        <v>150</v>
      </c>
      <c r="D62" s="122"/>
      <c r="E62" s="123"/>
      <c r="F62" s="124">
        <v>340</v>
      </c>
    </row>
    <row r="63" spans="1:6" ht="15.75">
      <c r="A63" s="125"/>
      <c r="B63" s="120">
        <v>43081</v>
      </c>
      <c r="C63" s="121" t="s">
        <v>148</v>
      </c>
      <c r="D63" s="122"/>
      <c r="E63" s="123"/>
      <c r="F63" s="124">
        <v>248</v>
      </c>
    </row>
    <row r="64" spans="1:6" ht="15.75">
      <c r="A64" s="125"/>
      <c r="B64" s="120">
        <v>42716</v>
      </c>
      <c r="C64" s="121" t="s">
        <v>151</v>
      </c>
      <c r="D64" s="122"/>
      <c r="E64" s="123"/>
      <c r="F64" s="126">
        <v>654</v>
      </c>
    </row>
    <row r="65" spans="1:6" ht="15.75">
      <c r="A65" s="125"/>
      <c r="B65" s="120">
        <v>42744</v>
      </c>
      <c r="C65" s="121" t="s">
        <v>151</v>
      </c>
      <c r="D65" s="122"/>
      <c r="E65" s="123"/>
      <c r="F65" s="126">
        <v>654</v>
      </c>
    </row>
    <row r="66" spans="1:6" ht="15.75">
      <c r="A66" s="125"/>
      <c r="B66" s="120">
        <v>42752</v>
      </c>
      <c r="C66" s="121" t="s">
        <v>152</v>
      </c>
      <c r="D66" s="122"/>
      <c r="E66" s="123"/>
      <c r="F66" s="126">
        <v>1338</v>
      </c>
    </row>
    <row r="67" spans="1:6" ht="15.75">
      <c r="A67" s="125"/>
      <c r="B67" s="120">
        <v>42786</v>
      </c>
      <c r="C67" s="121" t="s">
        <v>153</v>
      </c>
      <c r="D67" s="122"/>
      <c r="E67" s="123"/>
      <c r="F67" s="126">
        <v>5741</v>
      </c>
    </row>
    <row r="68" spans="1:6" ht="29.25" customHeight="1">
      <c r="A68" s="125"/>
      <c r="B68" s="120">
        <v>42829</v>
      </c>
      <c r="C68" s="121" t="s">
        <v>154</v>
      </c>
      <c r="D68" s="122"/>
      <c r="E68" s="123"/>
      <c r="F68" s="126">
        <v>377</v>
      </c>
    </row>
    <row r="69" spans="1:6" ht="15.75">
      <c r="A69" s="125"/>
      <c r="B69" s="120">
        <v>42837</v>
      </c>
      <c r="C69" s="121" t="s">
        <v>153</v>
      </c>
      <c r="D69" s="122"/>
      <c r="E69" s="123"/>
      <c r="F69" s="126">
        <v>2255</v>
      </c>
    </row>
    <row r="70" spans="1:6" s="46" customFormat="1" ht="15.75">
      <c r="A70" s="125"/>
      <c r="B70" s="120">
        <v>42838</v>
      </c>
      <c r="C70" s="121" t="s">
        <v>155</v>
      </c>
      <c r="D70" s="122"/>
      <c r="E70" s="123"/>
      <c r="F70" s="126">
        <v>782</v>
      </c>
    </row>
    <row r="71" spans="1:6" s="46" customFormat="1" ht="15.75">
      <c r="A71" s="125"/>
      <c r="B71" s="120">
        <v>42857</v>
      </c>
      <c r="C71" s="121" t="s">
        <v>154</v>
      </c>
      <c r="D71" s="122"/>
      <c r="E71" s="123"/>
      <c r="F71" s="126">
        <v>377</v>
      </c>
    </row>
    <row r="72" spans="1:6" s="46" customFormat="1" ht="15.75">
      <c r="A72" s="125"/>
      <c r="B72" s="120">
        <v>42860</v>
      </c>
      <c r="C72" s="121" t="s">
        <v>154</v>
      </c>
      <c r="D72" s="122"/>
      <c r="E72" s="123"/>
      <c r="F72" s="126">
        <v>654</v>
      </c>
    </row>
    <row r="73" spans="1:6" s="46" customFormat="1" ht="15.75">
      <c r="A73" s="125"/>
      <c r="B73" s="120">
        <v>42860</v>
      </c>
      <c r="C73" s="121" t="s">
        <v>154</v>
      </c>
      <c r="D73" s="122"/>
      <c r="E73" s="123"/>
      <c r="F73" s="126">
        <v>654</v>
      </c>
    </row>
    <row r="74" spans="1:6" s="46" customFormat="1" ht="15.75">
      <c r="A74" s="125"/>
      <c r="B74" s="120">
        <v>42878</v>
      </c>
      <c r="C74" s="121" t="s">
        <v>153</v>
      </c>
      <c r="D74" s="122"/>
      <c r="E74" s="123"/>
      <c r="F74" s="126">
        <v>5743</v>
      </c>
    </row>
    <row r="75" spans="1:6" s="46" customFormat="1" ht="15.75">
      <c r="A75" s="125"/>
      <c r="B75" s="120">
        <v>42878</v>
      </c>
      <c r="C75" s="121" t="s">
        <v>156</v>
      </c>
      <c r="D75" s="122"/>
      <c r="E75" s="123"/>
      <c r="F75" s="126">
        <v>1093</v>
      </c>
    </row>
    <row r="76" spans="1:6" ht="15.75">
      <c r="A76" s="125"/>
      <c r="B76" s="120">
        <v>42920</v>
      </c>
      <c r="C76" s="121" t="s">
        <v>157</v>
      </c>
      <c r="D76" s="122"/>
      <c r="E76" s="123"/>
      <c r="F76" s="126">
        <v>654</v>
      </c>
    </row>
    <row r="77" spans="1:6" ht="15.75">
      <c r="A77" s="125"/>
      <c r="B77" s="120">
        <v>42976</v>
      </c>
      <c r="C77" s="121" t="s">
        <v>156</v>
      </c>
      <c r="D77" s="122"/>
      <c r="E77" s="123"/>
      <c r="F77" s="126">
        <v>1147</v>
      </c>
    </row>
    <row r="78" spans="1:6" ht="15.75">
      <c r="A78" s="125"/>
      <c r="B78" s="120">
        <v>43028</v>
      </c>
      <c r="C78" s="121" t="s">
        <v>157</v>
      </c>
      <c r="D78" s="122"/>
      <c r="E78" s="123"/>
      <c r="F78" s="126">
        <v>1208</v>
      </c>
    </row>
    <row r="79" spans="1:6" ht="15.75">
      <c r="A79" s="125"/>
      <c r="B79" s="120">
        <v>43034</v>
      </c>
      <c r="C79" s="121" t="s">
        <v>157</v>
      </c>
      <c r="D79" s="122"/>
      <c r="E79" s="123"/>
      <c r="F79" s="126">
        <v>654</v>
      </c>
    </row>
    <row r="80" spans="1:6" ht="15.75">
      <c r="A80" s="125"/>
      <c r="B80" s="120">
        <v>43034</v>
      </c>
      <c r="C80" s="121" t="s">
        <v>157</v>
      </c>
      <c r="D80" s="122"/>
      <c r="E80" s="123"/>
      <c r="F80" s="126">
        <v>654</v>
      </c>
    </row>
    <row r="81" spans="1:6" ht="15.75">
      <c r="A81" s="125"/>
      <c r="B81" s="120">
        <v>43034</v>
      </c>
      <c r="C81" s="121" t="s">
        <v>157</v>
      </c>
      <c r="D81" s="122"/>
      <c r="E81" s="123"/>
      <c r="F81" s="126">
        <v>654</v>
      </c>
    </row>
    <row r="82" spans="1:6" ht="15.75">
      <c r="A82" s="125"/>
      <c r="B82" s="120">
        <v>43034</v>
      </c>
      <c r="C82" s="121" t="s">
        <v>157</v>
      </c>
      <c r="D82" s="122"/>
      <c r="E82" s="123"/>
      <c r="F82" s="126">
        <v>1208</v>
      </c>
    </row>
    <row r="83" spans="1:6" s="46" customFormat="1" ht="28.5" customHeight="1">
      <c r="A83" s="125"/>
      <c r="B83" s="120">
        <v>43034</v>
      </c>
      <c r="C83" s="121" t="s">
        <v>158</v>
      </c>
      <c r="D83" s="122"/>
      <c r="E83" s="123"/>
      <c r="F83" s="126">
        <v>871</v>
      </c>
    </row>
    <row r="84" spans="1:6" s="46" customFormat="1" ht="15.75">
      <c r="A84" s="125"/>
      <c r="B84" s="120">
        <v>43035</v>
      </c>
      <c r="C84" s="121" t="s">
        <v>158</v>
      </c>
      <c r="D84" s="122"/>
      <c r="E84" s="123"/>
      <c r="F84" s="126">
        <v>871</v>
      </c>
    </row>
    <row r="85" spans="1:6" s="46" customFormat="1" ht="15.75">
      <c r="A85" s="125"/>
      <c r="B85" s="120">
        <v>43041</v>
      </c>
      <c r="C85" s="121" t="s">
        <v>156</v>
      </c>
      <c r="D85" s="122"/>
      <c r="E85" s="123"/>
      <c r="F85" s="126">
        <v>654</v>
      </c>
    </row>
    <row r="86" spans="1:6" s="46" customFormat="1" ht="15.75">
      <c r="A86" s="125"/>
      <c r="B86" s="120">
        <v>43047</v>
      </c>
      <c r="C86" s="121" t="s">
        <v>157</v>
      </c>
      <c r="D86" s="122"/>
      <c r="E86" s="123"/>
      <c r="F86" s="126">
        <v>377</v>
      </c>
    </row>
    <row r="87" spans="1:6" s="46" customFormat="1" ht="15.75">
      <c r="A87" s="125"/>
      <c r="B87" s="120">
        <v>43069</v>
      </c>
      <c r="C87" s="121" t="s">
        <v>157</v>
      </c>
      <c r="D87" s="122"/>
      <c r="E87" s="123"/>
      <c r="F87" s="126">
        <v>654</v>
      </c>
    </row>
    <row r="88" spans="1:6" s="46" customFormat="1" ht="15.75">
      <c r="A88" s="125"/>
      <c r="B88" s="120">
        <v>42879</v>
      </c>
      <c r="C88" s="121" t="s">
        <v>159</v>
      </c>
      <c r="D88" s="122"/>
      <c r="E88" s="123"/>
      <c r="F88" s="127">
        <v>1280</v>
      </c>
    </row>
    <row r="89" spans="1:6" ht="15.75">
      <c r="A89" s="125"/>
      <c r="B89" s="120">
        <v>42887</v>
      </c>
      <c r="C89" s="121" t="s">
        <v>160</v>
      </c>
      <c r="D89" s="122"/>
      <c r="E89" s="123"/>
      <c r="F89" s="127">
        <v>781</v>
      </c>
    </row>
    <row r="90" spans="1:6" ht="15.75">
      <c r="A90" s="125"/>
      <c r="B90" s="120">
        <v>42886</v>
      </c>
      <c r="C90" s="131" t="s">
        <v>79</v>
      </c>
      <c r="D90" s="132"/>
      <c r="E90" s="133"/>
      <c r="F90" s="125">
        <v>2176</v>
      </c>
    </row>
    <row r="91" spans="1:6" ht="15.75">
      <c r="A91" s="125"/>
      <c r="B91" s="120">
        <v>42916</v>
      </c>
      <c r="C91" s="131" t="s">
        <v>79</v>
      </c>
      <c r="D91" s="132"/>
      <c r="E91" s="133"/>
      <c r="F91" s="125">
        <v>2176</v>
      </c>
    </row>
    <row r="92" spans="1:6" ht="18" customHeight="1">
      <c r="A92" s="125"/>
      <c r="B92" s="120">
        <v>42947</v>
      </c>
      <c r="C92" s="131" t="s">
        <v>79</v>
      </c>
      <c r="D92" s="132"/>
      <c r="E92" s="133"/>
      <c r="F92" s="125">
        <v>2176</v>
      </c>
    </row>
    <row r="93" spans="1:6" ht="15.75">
      <c r="A93" s="125"/>
      <c r="B93" s="120">
        <v>42978</v>
      </c>
      <c r="C93" s="131" t="s">
        <v>79</v>
      </c>
      <c r="D93" s="132"/>
      <c r="E93" s="133"/>
      <c r="F93" s="125">
        <v>2176</v>
      </c>
    </row>
    <row r="94" spans="1:6" ht="15.75">
      <c r="A94" s="125"/>
      <c r="B94" s="120">
        <v>43008</v>
      </c>
      <c r="C94" s="131" t="s">
        <v>79</v>
      </c>
      <c r="D94" s="132"/>
      <c r="E94" s="133"/>
      <c r="F94" s="125">
        <v>2176</v>
      </c>
    </row>
    <row r="95" spans="1:6" ht="15.75">
      <c r="A95" s="125"/>
      <c r="B95" s="120">
        <v>42737</v>
      </c>
      <c r="C95" s="131" t="s">
        <v>161</v>
      </c>
      <c r="D95" s="132"/>
      <c r="E95" s="133"/>
      <c r="F95" s="134">
        <v>1380</v>
      </c>
    </row>
    <row r="96" spans="1:6" ht="15.75">
      <c r="A96" s="125"/>
      <c r="B96" s="120">
        <v>42741</v>
      </c>
      <c r="C96" s="131" t="s">
        <v>162</v>
      </c>
      <c r="D96" s="132"/>
      <c r="E96" s="133"/>
      <c r="F96" s="134">
        <v>1449</v>
      </c>
    </row>
    <row r="97" spans="1:6" ht="15.75">
      <c r="A97" s="125"/>
      <c r="B97" s="120">
        <v>42741</v>
      </c>
      <c r="C97" s="131" t="s">
        <v>163</v>
      </c>
      <c r="D97" s="132"/>
      <c r="E97" s="133"/>
      <c r="F97" s="134">
        <v>690</v>
      </c>
    </row>
    <row r="98" spans="1:6" ht="15.75">
      <c r="A98" s="125"/>
      <c r="B98" s="120">
        <v>42786</v>
      </c>
      <c r="C98" s="131" t="s">
        <v>161</v>
      </c>
      <c r="D98" s="132"/>
      <c r="E98" s="133"/>
      <c r="F98" s="134">
        <v>690</v>
      </c>
    </row>
    <row r="99" spans="1:6" ht="15.75">
      <c r="A99" s="125"/>
      <c r="B99" s="120">
        <v>42817</v>
      </c>
      <c r="C99" s="131" t="s">
        <v>164</v>
      </c>
      <c r="D99" s="132"/>
      <c r="E99" s="133"/>
      <c r="F99" s="134">
        <v>690</v>
      </c>
    </row>
    <row r="100" spans="1:6" ht="15.75">
      <c r="A100" s="125"/>
      <c r="B100" s="120">
        <v>42819</v>
      </c>
      <c r="C100" s="131" t="s">
        <v>165</v>
      </c>
      <c r="D100" s="132"/>
      <c r="E100" s="133"/>
      <c r="F100" s="134">
        <v>1380</v>
      </c>
    </row>
    <row r="101" spans="1:6" ht="15.75">
      <c r="A101" s="125"/>
      <c r="B101" s="120">
        <v>42860</v>
      </c>
      <c r="C101" s="131" t="s">
        <v>164</v>
      </c>
      <c r="D101" s="132"/>
      <c r="E101" s="133"/>
      <c r="F101" s="134">
        <v>1380</v>
      </c>
    </row>
    <row r="102" spans="1:6" ht="15.75">
      <c r="A102" s="125"/>
      <c r="B102" s="120">
        <v>42861</v>
      </c>
      <c r="C102" s="131" t="s">
        <v>164</v>
      </c>
      <c r="D102" s="132"/>
      <c r="E102" s="133"/>
      <c r="F102" s="134">
        <v>966</v>
      </c>
    </row>
    <row r="103" spans="1:6" ht="15.75">
      <c r="A103" s="125"/>
      <c r="B103" s="120">
        <v>42862</v>
      </c>
      <c r="C103" s="131" t="s">
        <v>164</v>
      </c>
      <c r="D103" s="132"/>
      <c r="E103" s="133"/>
      <c r="F103" s="134">
        <v>1380</v>
      </c>
    </row>
    <row r="104" spans="1:6" ht="15.75">
      <c r="A104" s="125"/>
      <c r="B104" s="120">
        <v>42845</v>
      </c>
      <c r="C104" s="131" t="s">
        <v>166</v>
      </c>
      <c r="D104" s="132"/>
      <c r="E104" s="133"/>
      <c r="F104" s="134">
        <f>1500*3</f>
        <v>4500</v>
      </c>
    </row>
    <row r="105" spans="1:6" ht="15.75">
      <c r="A105" s="125"/>
      <c r="B105" s="120">
        <v>42755</v>
      </c>
      <c r="C105" s="131" t="s">
        <v>167</v>
      </c>
      <c r="D105" s="132"/>
      <c r="E105" s="133"/>
      <c r="F105" s="142">
        <v>950</v>
      </c>
    </row>
    <row r="106" spans="1:6" ht="15.75">
      <c r="A106" s="125"/>
      <c r="B106" s="120">
        <v>42786</v>
      </c>
      <c r="C106" s="131" t="s">
        <v>167</v>
      </c>
      <c r="D106" s="132"/>
      <c r="E106" s="133"/>
      <c r="F106" s="142">
        <v>800</v>
      </c>
    </row>
    <row r="107" spans="1:6" ht="15.75">
      <c r="A107" s="125"/>
      <c r="B107" s="120">
        <v>42814</v>
      </c>
      <c r="C107" s="131" t="s">
        <v>167</v>
      </c>
      <c r="D107" s="132"/>
      <c r="E107" s="133"/>
      <c r="F107" s="142">
        <v>800</v>
      </c>
    </row>
    <row r="108" spans="1:6" ht="15.75">
      <c r="A108" s="125"/>
      <c r="B108" s="120">
        <v>42845</v>
      </c>
      <c r="C108" s="131" t="s">
        <v>167</v>
      </c>
      <c r="D108" s="132"/>
      <c r="E108" s="133"/>
      <c r="F108" s="142">
        <v>800</v>
      </c>
    </row>
    <row r="109" spans="1:6" ht="15.75">
      <c r="A109" s="125"/>
      <c r="B109" s="120">
        <v>42877</v>
      </c>
      <c r="C109" s="131" t="s">
        <v>167</v>
      </c>
      <c r="D109" s="132"/>
      <c r="E109" s="133"/>
      <c r="F109" s="142">
        <v>800</v>
      </c>
    </row>
    <row r="110" spans="1:6" ht="15.75">
      <c r="A110" s="125"/>
      <c r="B110" s="120">
        <v>42906</v>
      </c>
      <c r="C110" s="131" t="s">
        <v>167</v>
      </c>
      <c r="D110" s="132"/>
      <c r="E110" s="133"/>
      <c r="F110" s="142">
        <v>800</v>
      </c>
    </row>
    <row r="111" spans="1:6" ht="15.75">
      <c r="A111" s="125"/>
      <c r="B111" s="120">
        <v>42936</v>
      </c>
      <c r="C111" s="131" t="s">
        <v>167</v>
      </c>
      <c r="D111" s="132"/>
      <c r="E111" s="133"/>
      <c r="F111" s="142">
        <v>800</v>
      </c>
    </row>
    <row r="112" spans="1:6" ht="15.75">
      <c r="A112" s="125"/>
      <c r="B112" s="120">
        <v>42968</v>
      </c>
      <c r="C112" s="131" t="s">
        <v>167</v>
      </c>
      <c r="D112" s="132"/>
      <c r="E112" s="133"/>
      <c r="F112" s="142">
        <v>800</v>
      </c>
    </row>
    <row r="113" spans="1:6" ht="15.75">
      <c r="A113" s="125"/>
      <c r="B113" s="120">
        <v>43033</v>
      </c>
      <c r="C113" s="131" t="s">
        <v>167</v>
      </c>
      <c r="D113" s="132"/>
      <c r="E113" s="133"/>
      <c r="F113" s="142">
        <v>800</v>
      </c>
    </row>
    <row r="114" spans="1:6" ht="15.75">
      <c r="A114" s="125"/>
      <c r="B114" s="120">
        <v>43059</v>
      </c>
      <c r="C114" s="131" t="s">
        <v>167</v>
      </c>
      <c r="D114" s="132"/>
      <c r="E114" s="133"/>
      <c r="F114" s="142">
        <v>800</v>
      </c>
    </row>
    <row r="115" spans="1:6" ht="15.75">
      <c r="A115" s="125"/>
      <c r="B115" s="120">
        <v>43089</v>
      </c>
      <c r="C115" s="131" t="s">
        <v>167</v>
      </c>
      <c r="D115" s="132"/>
      <c r="E115" s="133"/>
      <c r="F115" s="142">
        <v>800</v>
      </c>
    </row>
    <row r="116" spans="1:6" ht="15.75">
      <c r="A116" s="125"/>
      <c r="B116" s="120">
        <v>42766</v>
      </c>
      <c r="C116" s="131" t="s">
        <v>168</v>
      </c>
      <c r="D116" s="132"/>
      <c r="E116" s="133"/>
      <c r="F116" s="140">
        <v>1000</v>
      </c>
    </row>
    <row r="117" spans="1:6" ht="15.75">
      <c r="A117" s="125"/>
      <c r="B117" s="120">
        <v>42794</v>
      </c>
      <c r="C117" s="131" t="s">
        <v>168</v>
      </c>
      <c r="D117" s="132"/>
      <c r="E117" s="133"/>
      <c r="F117" s="140">
        <v>1000</v>
      </c>
    </row>
    <row r="118" spans="1:6" ht="15.75">
      <c r="A118" s="125"/>
      <c r="B118" s="120">
        <v>42825</v>
      </c>
      <c r="C118" s="131" t="s">
        <v>168</v>
      </c>
      <c r="D118" s="132"/>
      <c r="E118" s="133"/>
      <c r="F118" s="140">
        <v>1000</v>
      </c>
    </row>
    <row r="119" spans="1:6" ht="15.75">
      <c r="A119" s="125"/>
      <c r="B119" s="120">
        <v>42855</v>
      </c>
      <c r="C119" s="131" t="s">
        <v>168</v>
      </c>
      <c r="D119" s="132"/>
      <c r="E119" s="133"/>
      <c r="F119" s="140">
        <v>1000</v>
      </c>
    </row>
    <row r="120" spans="1:6" ht="15.75">
      <c r="A120" s="125"/>
      <c r="B120" s="120">
        <v>42886</v>
      </c>
      <c r="C120" s="131" t="s">
        <v>168</v>
      </c>
      <c r="D120" s="132"/>
      <c r="E120" s="133"/>
      <c r="F120" s="140">
        <v>1000</v>
      </c>
    </row>
    <row r="121" spans="1:6" ht="15.75">
      <c r="A121" s="125"/>
      <c r="B121" s="120">
        <v>42916</v>
      </c>
      <c r="C121" s="131" t="s">
        <v>168</v>
      </c>
      <c r="D121" s="132"/>
      <c r="E121" s="133"/>
      <c r="F121" s="140">
        <v>1000</v>
      </c>
    </row>
    <row r="122" spans="1:6" ht="15.75">
      <c r="A122" s="125"/>
      <c r="B122" s="120">
        <v>42947</v>
      </c>
      <c r="C122" s="131" t="s">
        <v>168</v>
      </c>
      <c r="D122" s="132"/>
      <c r="E122" s="133"/>
      <c r="F122" s="140">
        <v>1000</v>
      </c>
    </row>
    <row r="123" spans="1:6" ht="15.75">
      <c r="A123" s="125"/>
      <c r="B123" s="120">
        <v>42978</v>
      </c>
      <c r="C123" s="131" t="s">
        <v>168</v>
      </c>
      <c r="D123" s="132"/>
      <c r="E123" s="133"/>
      <c r="F123" s="140">
        <v>1000</v>
      </c>
    </row>
    <row r="124" spans="1:6" ht="15.75">
      <c r="A124" s="125"/>
      <c r="B124" s="120">
        <v>43008</v>
      </c>
      <c r="C124" s="131" t="s">
        <v>168</v>
      </c>
      <c r="D124" s="132"/>
      <c r="E124" s="133"/>
      <c r="F124" s="140">
        <v>1000</v>
      </c>
    </row>
    <row r="125" spans="1:6" ht="15.75">
      <c r="A125" s="125"/>
      <c r="B125" s="120">
        <v>43039</v>
      </c>
      <c r="C125" s="131" t="s">
        <v>168</v>
      </c>
      <c r="D125" s="132"/>
      <c r="E125" s="133"/>
      <c r="F125" s="140">
        <v>1000</v>
      </c>
    </row>
    <row r="126" spans="1:6" ht="15.75">
      <c r="A126" s="125"/>
      <c r="B126" s="120">
        <v>43069</v>
      </c>
      <c r="C126" s="131" t="s">
        <v>168</v>
      </c>
      <c r="D126" s="132"/>
      <c r="E126" s="133"/>
      <c r="F126" s="140">
        <v>1000</v>
      </c>
    </row>
    <row r="127" spans="1:6" ht="15.75">
      <c r="A127" s="125"/>
      <c r="B127" s="120">
        <v>43100</v>
      </c>
      <c r="C127" s="131" t="s">
        <v>168</v>
      </c>
      <c r="D127" s="132"/>
      <c r="E127" s="133"/>
      <c r="F127" s="140">
        <v>1000</v>
      </c>
    </row>
    <row r="128" spans="1:6" ht="15.75">
      <c r="A128" s="125"/>
      <c r="B128" s="120">
        <v>42816</v>
      </c>
      <c r="C128" s="131" t="s">
        <v>169</v>
      </c>
      <c r="D128" s="132"/>
      <c r="E128" s="133"/>
      <c r="F128" s="141">
        <v>3360</v>
      </c>
    </row>
    <row r="129" spans="1:6" ht="15.75">
      <c r="A129" s="125"/>
      <c r="B129" s="120">
        <v>42937</v>
      </c>
      <c r="C129" s="131" t="s">
        <v>169</v>
      </c>
      <c r="D129" s="132"/>
      <c r="E129" s="133"/>
      <c r="F129" s="141">
        <v>3360</v>
      </c>
    </row>
    <row r="130" spans="1:6" ht="15.75">
      <c r="A130" s="125"/>
      <c r="B130" s="120">
        <v>42768</v>
      </c>
      <c r="C130" s="121" t="s">
        <v>170</v>
      </c>
      <c r="D130" s="122"/>
      <c r="E130" s="123"/>
      <c r="F130" s="146">
        <v>1000</v>
      </c>
    </row>
    <row r="131" spans="1:6" ht="15.75">
      <c r="A131" s="125"/>
      <c r="B131" s="120">
        <v>43008</v>
      </c>
      <c r="C131" s="121" t="s">
        <v>171</v>
      </c>
      <c r="D131" s="122"/>
      <c r="E131" s="123"/>
      <c r="F131" s="148">
        <v>15228</v>
      </c>
    </row>
    <row r="132" spans="1:6" ht="15.75">
      <c r="A132" s="125"/>
      <c r="B132" s="120">
        <v>43024</v>
      </c>
      <c r="C132" s="131" t="s">
        <v>172</v>
      </c>
      <c r="D132" s="132"/>
      <c r="E132" s="133"/>
      <c r="F132" s="147">
        <v>2500</v>
      </c>
    </row>
    <row r="133" spans="1:6" ht="15.75">
      <c r="A133" s="125"/>
      <c r="B133" s="120"/>
      <c r="C133" s="143"/>
      <c r="D133" s="144"/>
      <c r="E133" s="145"/>
      <c r="F133" s="125"/>
    </row>
    <row r="134" spans="1:6" s="46" customFormat="1" ht="15.75">
      <c r="A134" s="93" t="s">
        <v>29</v>
      </c>
      <c r="B134" s="93"/>
      <c r="C134" s="93"/>
      <c r="D134" s="93"/>
      <c r="E134" s="93"/>
      <c r="F134" s="21">
        <f>SUM(F56:F133)</f>
        <v>117197</v>
      </c>
    </row>
    <row r="135" spans="1:6" s="46" customFormat="1" ht="15">
      <c r="A135" s="128"/>
      <c r="B135" s="129"/>
      <c r="C135" s="128"/>
      <c r="D135" s="128"/>
      <c r="E135" s="128"/>
      <c r="F135" s="130"/>
    </row>
    <row r="136" spans="1:6" s="46" customFormat="1" ht="15">
      <c r="A136" s="128"/>
      <c r="B136" s="129"/>
      <c r="C136" s="128"/>
      <c r="D136" s="128"/>
      <c r="E136" s="128"/>
      <c r="F136" s="130"/>
    </row>
    <row r="137" spans="1:6" ht="15.75">
      <c r="A137" s="128"/>
      <c r="B137" s="135"/>
      <c r="C137" s="128"/>
      <c r="D137" s="128"/>
      <c r="E137" s="128"/>
      <c r="F137" s="137"/>
    </row>
    <row r="138" spans="1:6" ht="15.75">
      <c r="A138" s="136"/>
      <c r="B138" s="129"/>
      <c r="C138" s="138"/>
      <c r="D138" s="136"/>
      <c r="E138" s="136"/>
      <c r="F138" s="139"/>
    </row>
    <row r="139" spans="1:6" ht="15.75">
      <c r="A139" s="136"/>
      <c r="B139" s="129"/>
      <c r="C139" s="128"/>
      <c r="D139" s="136"/>
      <c r="E139" s="136"/>
      <c r="F139" s="139"/>
    </row>
    <row r="140" spans="1:6" ht="15.75">
      <c r="A140" s="136"/>
      <c r="B140" s="129"/>
      <c r="C140" s="128"/>
      <c r="D140" s="136"/>
      <c r="E140" s="136"/>
      <c r="F140" s="139"/>
    </row>
  </sheetData>
  <sheetProtection/>
  <mergeCells count="108">
    <mergeCell ref="C131:E131"/>
    <mergeCell ref="C132:E132"/>
    <mergeCell ref="B42:E42"/>
    <mergeCell ref="B43:E43"/>
    <mergeCell ref="C90:E90"/>
    <mergeCell ref="C91:E91"/>
    <mergeCell ref="C92:E92"/>
    <mergeCell ref="C93:E93"/>
    <mergeCell ref="C94:E94"/>
    <mergeCell ref="C128:E128"/>
    <mergeCell ref="C129:E129"/>
    <mergeCell ref="C130:E130"/>
    <mergeCell ref="C122:E122"/>
    <mergeCell ref="C123:E123"/>
    <mergeCell ref="C124:E124"/>
    <mergeCell ref="C125:E125"/>
    <mergeCell ref="C126:E126"/>
    <mergeCell ref="C127:E127"/>
    <mergeCell ref="C116:E116"/>
    <mergeCell ref="C117:E117"/>
    <mergeCell ref="C118:E118"/>
    <mergeCell ref="C119:E119"/>
    <mergeCell ref="C120:E120"/>
    <mergeCell ref="C121:E121"/>
    <mergeCell ref="C111:E111"/>
    <mergeCell ref="C112:E112"/>
    <mergeCell ref="C113:E113"/>
    <mergeCell ref="C114:E114"/>
    <mergeCell ref="C115:E115"/>
    <mergeCell ref="C109:E109"/>
    <mergeCell ref="C105:E105"/>
    <mergeCell ref="C106:E106"/>
    <mergeCell ref="C107:E107"/>
    <mergeCell ref="C108:E108"/>
    <mergeCell ref="C110:E110"/>
    <mergeCell ref="C103:E103"/>
    <mergeCell ref="C104:E104"/>
    <mergeCell ref="C97:E97"/>
    <mergeCell ref="C98:E98"/>
    <mergeCell ref="C99:E99"/>
    <mergeCell ref="C100:E100"/>
    <mergeCell ref="C101:E101"/>
    <mergeCell ref="C102:E102"/>
    <mergeCell ref="C95:E95"/>
    <mergeCell ref="C96:E96"/>
    <mergeCell ref="A134:E134"/>
    <mergeCell ref="C85:E85"/>
    <mergeCell ref="C86:E86"/>
    <mergeCell ref="C87:E87"/>
    <mergeCell ref="C88:E88"/>
    <mergeCell ref="C89:E89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B40:E40"/>
    <mergeCell ref="B41:E41"/>
    <mergeCell ref="B47:E47"/>
    <mergeCell ref="A49:E49"/>
    <mergeCell ref="A50:E50"/>
    <mergeCell ref="A51:E51"/>
    <mergeCell ref="B44:E44"/>
    <mergeCell ref="B45:E45"/>
    <mergeCell ref="B46:E46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A1:F1"/>
    <mergeCell ref="A2:F2"/>
    <mergeCell ref="A23:F23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4"/>
  <sheetViews>
    <sheetView view="pageBreakPreview" zoomScaleSheetLayoutView="100" zoomScalePageLayoutView="0" workbookViewId="0" topLeftCell="A21">
      <selection activeCell="F37" sqref="F37"/>
    </sheetView>
  </sheetViews>
  <sheetFormatPr defaultColWidth="9.140625" defaultRowHeight="12.75" outlineLevelRow="1"/>
  <cols>
    <col min="1" max="1" width="4.421875" style="7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1.7109375" style="3" customWidth="1"/>
    <col min="8" max="8" width="11.57421875" style="3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7" t="s">
        <v>64</v>
      </c>
      <c r="B1" s="67"/>
      <c r="C1" s="67"/>
      <c r="D1" s="67"/>
      <c r="E1" s="67"/>
      <c r="F1" s="67"/>
      <c r="G1" s="58"/>
    </row>
    <row r="2" spans="1:8" ht="15.75">
      <c r="A2" s="67" t="s">
        <v>39</v>
      </c>
      <c r="B2" s="67"/>
      <c r="C2" s="67"/>
      <c r="D2" s="67"/>
      <c r="E2" s="67"/>
      <c r="F2" s="67"/>
      <c r="G2" s="5"/>
      <c r="H2" s="6"/>
    </row>
    <row r="3" ht="9" customHeight="1"/>
    <row r="4" spans="1:6" ht="15.75" hidden="1" outlineLevel="1">
      <c r="A4" s="8" t="s">
        <v>40</v>
      </c>
      <c r="C4" s="8"/>
      <c r="D4" s="8"/>
      <c r="E4" s="8"/>
      <c r="F4" s="8"/>
    </row>
    <row r="5" spans="1:6" ht="15.75" hidden="1" outlineLevel="1">
      <c r="A5" s="8" t="s">
        <v>11</v>
      </c>
      <c r="C5" s="8"/>
      <c r="D5" s="8">
        <v>2119.1</v>
      </c>
      <c r="E5" s="8" t="s">
        <v>12</v>
      </c>
      <c r="F5" s="8"/>
    </row>
    <row r="6" ht="9" customHeight="1" collapsed="1">
      <c r="I6" s="23"/>
    </row>
    <row r="7" spans="1:6" ht="15.75">
      <c r="A7" s="5" t="s">
        <v>65</v>
      </c>
      <c r="C7" s="5"/>
      <c r="D7" s="9">
        <f>'2015'!F36</f>
        <v>-178900.73899999994</v>
      </c>
      <c r="E7" s="5" t="s">
        <v>14</v>
      </c>
      <c r="F7" s="5"/>
    </row>
    <row r="8" spans="1:6" ht="15.75">
      <c r="A8" s="5" t="s">
        <v>66</v>
      </c>
      <c r="C8" s="8"/>
      <c r="D8" s="10">
        <f>C17</f>
        <v>-105517.86</v>
      </c>
      <c r="E8" s="8" t="s">
        <v>13</v>
      </c>
      <c r="F8" s="8"/>
    </row>
    <row r="9" spans="2:6" ht="15.75">
      <c r="B9" s="8"/>
      <c r="C9" s="8"/>
      <c r="D9" s="8"/>
      <c r="E9" s="8"/>
      <c r="F9" s="11" t="s">
        <v>14</v>
      </c>
    </row>
    <row r="10" spans="1:6" s="7" customFormat="1" ht="28.5" customHeight="1">
      <c r="A10" s="2" t="s">
        <v>15</v>
      </c>
      <c r="B10" s="12" t="s">
        <v>16</v>
      </c>
      <c r="C10" s="13" t="s">
        <v>67</v>
      </c>
      <c r="D10" s="13" t="s">
        <v>0</v>
      </c>
      <c r="E10" s="13" t="s">
        <v>17</v>
      </c>
      <c r="F10" s="13" t="s">
        <v>68</v>
      </c>
    </row>
    <row r="11" spans="1:9" s="16" customFormat="1" ht="30" customHeight="1">
      <c r="A11" s="2">
        <v>1</v>
      </c>
      <c r="B11" s="14" t="s">
        <v>1</v>
      </c>
      <c r="C11" s="29">
        <f>'2015'!F11</f>
        <v>-22391.770000000004</v>
      </c>
      <c r="D11" s="27">
        <f>240802.91</f>
        <v>240802.91</v>
      </c>
      <c r="E11" s="27">
        <v>240676.93</v>
      </c>
      <c r="F11" s="27">
        <f aca="true" t="shared" si="0" ref="F11:F16">C11-D11+E11</f>
        <v>-22517.75</v>
      </c>
      <c r="G11" s="3" t="s">
        <v>33</v>
      </c>
      <c r="H11" s="3">
        <v>9.47</v>
      </c>
      <c r="I11" s="23">
        <f>H11*12*H23</f>
        <v>240814.52400000003</v>
      </c>
    </row>
    <row r="12" spans="1:9" s="16" customFormat="1" ht="15.75">
      <c r="A12" s="2">
        <v>2</v>
      </c>
      <c r="B12" s="14" t="s">
        <v>2</v>
      </c>
      <c r="C12" s="29">
        <f>'2015'!F12</f>
        <v>-2648.180000000002</v>
      </c>
      <c r="D12" s="27">
        <v>28479.24</v>
      </c>
      <c r="E12" s="27">
        <v>28464.3</v>
      </c>
      <c r="F12" s="27">
        <f t="shared" si="0"/>
        <v>-2663.1200000000063</v>
      </c>
      <c r="G12" s="8" t="s">
        <v>34</v>
      </c>
      <c r="H12" s="3">
        <v>2.77</v>
      </c>
      <c r="I12" s="22">
        <f>H12*12*H23</f>
        <v>70438.884</v>
      </c>
    </row>
    <row r="13" spans="1:9" s="16" customFormat="1" ht="29.25" customHeight="1">
      <c r="A13" s="2">
        <v>3</v>
      </c>
      <c r="B13" s="14" t="s">
        <v>36</v>
      </c>
      <c r="C13" s="29">
        <f>'2015'!F13</f>
        <v>-285.1199999999999</v>
      </c>
      <c r="D13" s="27">
        <v>42007.74</v>
      </c>
      <c r="E13" s="27">
        <v>38356.48</v>
      </c>
      <c r="F13" s="27">
        <f t="shared" si="0"/>
        <v>-3936.3799999999974</v>
      </c>
      <c r="G13" s="8" t="s">
        <v>38</v>
      </c>
      <c r="H13" s="3">
        <v>2.29</v>
      </c>
      <c r="I13" s="22">
        <f>H13*12*H23</f>
        <v>58232.867999999995</v>
      </c>
    </row>
    <row r="14" spans="1:9" s="16" customFormat="1" ht="30" customHeight="1">
      <c r="A14" s="2">
        <v>4</v>
      </c>
      <c r="B14" s="14" t="s">
        <v>61</v>
      </c>
      <c r="C14" s="29">
        <f>'2015'!F14</f>
        <v>-3192.040000000001</v>
      </c>
      <c r="D14" s="27">
        <v>34327.48</v>
      </c>
      <c r="E14" s="27">
        <v>34309.58</v>
      </c>
      <c r="F14" s="27">
        <f t="shared" si="0"/>
        <v>-3209.9400000000023</v>
      </c>
      <c r="G14" s="15" t="s">
        <v>69</v>
      </c>
      <c r="H14" s="15">
        <v>1.35</v>
      </c>
      <c r="I14" s="16">
        <f>H14*12*H23</f>
        <v>34329.420000000006</v>
      </c>
    </row>
    <row r="15" spans="1:8" s="16" customFormat="1" ht="30" customHeight="1">
      <c r="A15" s="2">
        <v>5</v>
      </c>
      <c r="B15" s="14" t="s">
        <v>54</v>
      </c>
      <c r="C15" s="29">
        <f>'2015'!F15</f>
        <v>-76854.75</v>
      </c>
      <c r="D15" s="27">
        <v>149292.36</v>
      </c>
      <c r="E15" s="27">
        <v>226146.91</v>
      </c>
      <c r="F15" s="27">
        <f t="shared" si="0"/>
        <v>-0.1999999999825377</v>
      </c>
      <c r="G15" s="15"/>
      <c r="H15" s="15"/>
    </row>
    <row r="16" spans="1:8" s="16" customFormat="1" ht="30" customHeight="1">
      <c r="A16" s="2">
        <v>6</v>
      </c>
      <c r="B16" s="14" t="s">
        <v>72</v>
      </c>
      <c r="C16" s="29">
        <f>'2015'!F16</f>
        <v>-146</v>
      </c>
      <c r="D16" s="27">
        <f>427.03</f>
        <v>427.03</v>
      </c>
      <c r="E16" s="27">
        <v>557.87</v>
      </c>
      <c r="F16" s="27">
        <f t="shared" si="0"/>
        <v>-15.159999999999968</v>
      </c>
      <c r="G16" s="15"/>
      <c r="H16" s="15"/>
    </row>
    <row r="17" spans="1:8" s="16" customFormat="1" ht="30" customHeight="1">
      <c r="A17" s="2"/>
      <c r="B17" s="14" t="s">
        <v>3</v>
      </c>
      <c r="C17" s="28">
        <f>SUM(C11:C16)</f>
        <v>-105517.86</v>
      </c>
      <c r="D17" s="28">
        <f>SUM(D11:D16)</f>
        <v>495336.76</v>
      </c>
      <c r="E17" s="28">
        <f>SUM(E11:E16)</f>
        <v>568512.07</v>
      </c>
      <c r="F17" s="28">
        <f>SUM(F11:F16)</f>
        <v>-32342.54999999999</v>
      </c>
      <c r="H17" s="15"/>
    </row>
    <row r="18" spans="1:8" s="16" customFormat="1" ht="15.75">
      <c r="A18" s="7"/>
      <c r="B18" s="3"/>
      <c r="C18" s="3"/>
      <c r="D18" s="3"/>
      <c r="E18" s="3"/>
      <c r="F18" s="3"/>
      <c r="H18" s="15"/>
    </row>
    <row r="19" spans="1:6" ht="19.5" customHeight="1">
      <c r="A19" s="67" t="s">
        <v>18</v>
      </c>
      <c r="B19" s="67"/>
      <c r="C19" s="67"/>
      <c r="D19" s="67"/>
      <c r="E19" s="67"/>
      <c r="F19" s="67"/>
    </row>
    <row r="20" spans="1:6" ht="11.25" customHeight="1">
      <c r="A20" s="58"/>
      <c r="B20" s="58"/>
      <c r="C20" s="58"/>
      <c r="D20" s="58"/>
      <c r="E20" s="58"/>
      <c r="F20" s="58"/>
    </row>
    <row r="21" spans="1:6" ht="31.5">
      <c r="A21" s="13" t="s">
        <v>32</v>
      </c>
      <c r="B21" s="68" t="s">
        <v>4</v>
      </c>
      <c r="C21" s="68"/>
      <c r="D21" s="68"/>
      <c r="E21" s="68"/>
      <c r="F21" s="17" t="s">
        <v>10</v>
      </c>
    </row>
    <row r="22" spans="1:8" ht="15.75">
      <c r="A22" s="52">
        <v>1</v>
      </c>
      <c r="B22" s="69" t="s">
        <v>5</v>
      </c>
      <c r="C22" s="69"/>
      <c r="D22" s="69"/>
      <c r="E22" s="69"/>
      <c r="F22" s="53">
        <f>I12</f>
        <v>70438.884</v>
      </c>
      <c r="H22" s="3" t="s">
        <v>19</v>
      </c>
    </row>
    <row r="23" spans="1:8" ht="15.75">
      <c r="A23" s="54">
        <v>2</v>
      </c>
      <c r="B23" s="70" t="s">
        <v>35</v>
      </c>
      <c r="C23" s="70"/>
      <c r="D23" s="70"/>
      <c r="E23" s="70"/>
      <c r="F23" s="55">
        <f>0.21*6*H23+0.22*6*H23</f>
        <v>5467.278</v>
      </c>
      <c r="G23" s="18" t="s">
        <v>60</v>
      </c>
      <c r="H23" s="3">
        <f>D5</f>
        <v>2119.1</v>
      </c>
    </row>
    <row r="24" spans="1:10" ht="18" customHeight="1">
      <c r="A24" s="54">
        <v>3</v>
      </c>
      <c r="B24" s="70" t="s">
        <v>62</v>
      </c>
      <c r="C24" s="70"/>
      <c r="D24" s="70"/>
      <c r="E24" s="70"/>
      <c r="F24" s="55">
        <f>J26</f>
        <v>56616</v>
      </c>
      <c r="G24" s="8"/>
      <c r="H24" s="3" t="s">
        <v>20</v>
      </c>
      <c r="I24" s="12" t="s">
        <v>21</v>
      </c>
      <c r="J24" s="12" t="s">
        <v>22</v>
      </c>
    </row>
    <row r="25" spans="1:10" ht="18" customHeight="1">
      <c r="A25" s="52">
        <v>4</v>
      </c>
      <c r="B25" s="70" t="s">
        <v>23</v>
      </c>
      <c r="C25" s="70"/>
      <c r="D25" s="70"/>
      <c r="E25" s="70"/>
      <c r="F25" s="55">
        <f>I26+F70+F80+F85+F96</f>
        <v>41686</v>
      </c>
      <c r="G25" s="8" t="s">
        <v>96</v>
      </c>
      <c r="H25" s="3">
        <f>F70+F80+F85+F96</f>
        <v>6982</v>
      </c>
      <c r="I25" s="51">
        <v>2892</v>
      </c>
      <c r="J25" s="51">
        <v>4718</v>
      </c>
    </row>
    <row r="26" spans="1:10" ht="18" customHeight="1">
      <c r="A26" s="54">
        <v>5</v>
      </c>
      <c r="B26" s="70" t="s">
        <v>6</v>
      </c>
      <c r="C26" s="70"/>
      <c r="D26" s="70"/>
      <c r="E26" s="70"/>
      <c r="F26" s="55">
        <f>F27+F28+F29+F30+F31</f>
        <v>151980</v>
      </c>
      <c r="G26" s="22">
        <f>F113</f>
        <v>183952</v>
      </c>
      <c r="I26" s="51">
        <f>I25*12</f>
        <v>34704</v>
      </c>
      <c r="J26" s="51">
        <f>J25*12</f>
        <v>56616</v>
      </c>
    </row>
    <row r="27" spans="1:11" ht="18" customHeight="1">
      <c r="A27" s="54" t="s">
        <v>7</v>
      </c>
      <c r="B27" s="70" t="s">
        <v>24</v>
      </c>
      <c r="C27" s="70"/>
      <c r="D27" s="70"/>
      <c r="E27" s="70"/>
      <c r="F27" s="55">
        <f>F47+F48+F49+F51+F55+F56+F57+F58+F59+F60+F62+F63+F66+F68+F69+F71+F75+F76+F79+F82+F83+F86+F87+F91+F92+F94+F98+F99+F100+F101+F102+F104+F105+F106+F107+F108+F109+F110+F111+F112+F50</f>
        <v>90346</v>
      </c>
      <c r="I27" s="59"/>
      <c r="J27" s="10"/>
      <c r="K27" s="8"/>
    </row>
    <row r="28" spans="1:11" ht="16.5" customHeight="1">
      <c r="A28" s="54" t="s">
        <v>7</v>
      </c>
      <c r="B28" s="70" t="s">
        <v>25</v>
      </c>
      <c r="C28" s="70"/>
      <c r="D28" s="70"/>
      <c r="E28" s="70"/>
      <c r="F28" s="55">
        <f>F65+F66+F77+F78+F88+F89+F93+F97</f>
        <v>5869</v>
      </c>
      <c r="G28" s="8"/>
      <c r="I28" s="8"/>
      <c r="J28" s="10"/>
      <c r="K28" s="8"/>
    </row>
    <row r="29" spans="1:11" ht="16.5" customHeight="1">
      <c r="A29" s="54" t="s">
        <v>7</v>
      </c>
      <c r="B29" s="70" t="s">
        <v>26</v>
      </c>
      <c r="C29" s="70"/>
      <c r="D29" s="70"/>
      <c r="E29" s="70"/>
      <c r="F29" s="55">
        <f>F67+F72+F73+F74+F81+F95+F64</f>
        <v>32533</v>
      </c>
      <c r="G29" s="8"/>
      <c r="I29" s="8"/>
      <c r="J29" s="8"/>
      <c r="K29" s="8"/>
    </row>
    <row r="30" spans="1:11" ht="16.5" customHeight="1">
      <c r="A30" s="54" t="s">
        <v>7</v>
      </c>
      <c r="B30" s="70" t="s">
        <v>95</v>
      </c>
      <c r="C30" s="70"/>
      <c r="D30" s="70"/>
      <c r="E30" s="70"/>
      <c r="F30" s="55">
        <f>F52+F84+F103</f>
        <v>8004</v>
      </c>
      <c r="G30" s="8"/>
      <c r="I30" s="8"/>
      <c r="J30" s="8"/>
      <c r="K30" s="8"/>
    </row>
    <row r="31" spans="1:11" ht="16.5" customHeight="1">
      <c r="A31" s="54" t="s">
        <v>7</v>
      </c>
      <c r="B31" s="70" t="s">
        <v>89</v>
      </c>
      <c r="C31" s="70"/>
      <c r="D31" s="70"/>
      <c r="E31" s="70"/>
      <c r="F31" s="55">
        <f>F90</f>
        <v>15228</v>
      </c>
      <c r="G31" s="8"/>
      <c r="I31" s="8"/>
      <c r="J31" s="8"/>
      <c r="K31" s="8"/>
    </row>
    <row r="32" spans="1:7" ht="16.5" customHeight="1">
      <c r="A32" s="54">
        <v>6</v>
      </c>
      <c r="B32" s="71" t="s">
        <v>97</v>
      </c>
      <c r="C32" s="71"/>
      <c r="D32" s="71"/>
      <c r="E32" s="71"/>
      <c r="F32" s="55">
        <f>6250+F61+F53+F54</f>
        <v>32301</v>
      </c>
      <c r="G32" s="8">
        <f>F61</f>
        <v>13000</v>
      </c>
    </row>
    <row r="33" spans="1:7" ht="16.5" customHeight="1">
      <c r="A33" s="54">
        <v>7</v>
      </c>
      <c r="B33" s="71" t="s">
        <v>36</v>
      </c>
      <c r="C33" s="71"/>
      <c r="D33" s="71"/>
      <c r="E33" s="71"/>
      <c r="F33" s="55">
        <f>D13</f>
        <v>42007.74</v>
      </c>
      <c r="G33" s="8"/>
    </row>
    <row r="34" spans="1:7" ht="17.25" customHeight="1">
      <c r="A34" s="54">
        <v>8</v>
      </c>
      <c r="B34" s="71" t="s">
        <v>37</v>
      </c>
      <c r="C34" s="71"/>
      <c r="D34" s="71"/>
      <c r="E34" s="71"/>
      <c r="F34" s="55">
        <f>D12</f>
        <v>28479.24</v>
      </c>
      <c r="G34" s="8"/>
    </row>
    <row r="35" spans="1:7" ht="17.25" customHeight="1">
      <c r="A35" s="54">
        <v>9</v>
      </c>
      <c r="B35" s="71" t="s">
        <v>72</v>
      </c>
      <c r="C35" s="71"/>
      <c r="D35" s="71"/>
      <c r="E35" s="71"/>
      <c r="F35" s="55">
        <f>D16</f>
        <v>427.03</v>
      </c>
      <c r="G35" s="8"/>
    </row>
    <row r="36" spans="1:8" ht="17.25" customHeight="1">
      <c r="A36" s="62">
        <v>10</v>
      </c>
      <c r="B36" s="72" t="s">
        <v>126</v>
      </c>
      <c r="C36" s="73"/>
      <c r="D36" s="73"/>
      <c r="E36" s="74"/>
      <c r="F36" s="63">
        <v>5833</v>
      </c>
      <c r="G36" s="8"/>
      <c r="H36" s="22">
        <f>F27+F28+F29+F30+F31+F32</f>
        <v>184281</v>
      </c>
    </row>
    <row r="37" spans="1:7" ht="17.25" customHeight="1">
      <c r="A37" s="62">
        <v>11</v>
      </c>
      <c r="B37" s="72" t="s">
        <v>127</v>
      </c>
      <c r="C37" s="73"/>
      <c r="D37" s="73"/>
      <c r="E37" s="74"/>
      <c r="F37" s="63">
        <v>3800</v>
      </c>
      <c r="G37" s="8"/>
    </row>
    <row r="38" spans="1:7" ht="17.25" customHeight="1">
      <c r="A38" s="56"/>
      <c r="B38" s="75" t="s">
        <v>8</v>
      </c>
      <c r="C38" s="75"/>
      <c r="D38" s="75"/>
      <c r="E38" s="75"/>
      <c r="F38" s="57">
        <f>F22+F23+F25+F26+F34+F33+F24+F32+F35+F36+F37</f>
        <v>439036.172</v>
      </c>
      <c r="G38" s="8"/>
    </row>
    <row r="39" spans="1:7" s="19" customFormat="1" ht="21" customHeight="1">
      <c r="A39" s="7"/>
      <c r="B39" s="3"/>
      <c r="C39" s="3"/>
      <c r="D39" s="3"/>
      <c r="E39" s="3"/>
      <c r="F39" s="3"/>
      <c r="G39" s="5"/>
    </row>
    <row r="40" spans="1:6" ht="15.75">
      <c r="A40" s="76" t="s">
        <v>70</v>
      </c>
      <c r="B40" s="77"/>
      <c r="C40" s="77"/>
      <c r="D40" s="77"/>
      <c r="E40" s="78"/>
      <c r="F40" s="1">
        <f>D7+D17-F38</f>
        <v>-122600.15099999995</v>
      </c>
    </row>
    <row r="41" spans="1:6" ht="15.75">
      <c r="A41" s="76" t="s">
        <v>131</v>
      </c>
      <c r="B41" s="77"/>
      <c r="C41" s="77"/>
      <c r="D41" s="77"/>
      <c r="E41" s="78"/>
      <c r="F41" s="1">
        <v>81000</v>
      </c>
    </row>
    <row r="42" spans="1:6" ht="18" customHeight="1">
      <c r="A42" s="76" t="s">
        <v>71</v>
      </c>
      <c r="B42" s="77"/>
      <c r="C42" s="77"/>
      <c r="D42" s="77"/>
      <c r="E42" s="78"/>
      <c r="F42" s="1">
        <f>F17</f>
        <v>-32342.54999999999</v>
      </c>
    </row>
    <row r="43" spans="1:6" ht="20.25" customHeight="1" outlineLevel="1">
      <c r="A43" s="49" t="s">
        <v>52</v>
      </c>
      <c r="B43" s="49"/>
      <c r="C43" s="49"/>
      <c r="D43" s="49"/>
      <c r="E43" s="49"/>
      <c r="F43" s="1">
        <f>F40+F41+F42</f>
        <v>-73942.70099999994</v>
      </c>
    </row>
    <row r="44" ht="18" customHeight="1"/>
    <row r="45" ht="11.25" customHeight="1"/>
    <row r="46" spans="1:6" ht="15.75">
      <c r="A46" s="20" t="s">
        <v>15</v>
      </c>
      <c r="B46" s="20" t="s">
        <v>9</v>
      </c>
      <c r="C46" s="79" t="s">
        <v>27</v>
      </c>
      <c r="D46" s="80"/>
      <c r="E46" s="81"/>
      <c r="F46" s="20" t="s">
        <v>28</v>
      </c>
    </row>
    <row r="47" spans="1:6" ht="15.75">
      <c r="A47" s="43" t="s">
        <v>128</v>
      </c>
      <c r="B47" s="60">
        <v>42383</v>
      </c>
      <c r="C47" s="82" t="s">
        <v>107</v>
      </c>
      <c r="D47" s="82"/>
      <c r="E47" s="82"/>
      <c r="F47" s="64">
        <v>747</v>
      </c>
    </row>
    <row r="48" spans="1:6" s="32" customFormat="1" ht="28.5" customHeight="1">
      <c r="A48" s="43">
        <v>2</v>
      </c>
      <c r="B48" s="60">
        <v>42383</v>
      </c>
      <c r="C48" s="82" t="s">
        <v>104</v>
      </c>
      <c r="D48" s="82"/>
      <c r="E48" s="82"/>
      <c r="F48" s="64">
        <v>1306</v>
      </c>
    </row>
    <row r="49" spans="1:6" s="32" customFormat="1" ht="28.5" customHeight="1">
      <c r="A49" s="43">
        <v>3</v>
      </c>
      <c r="B49" s="60">
        <v>42383</v>
      </c>
      <c r="C49" s="82" t="s">
        <v>104</v>
      </c>
      <c r="D49" s="82"/>
      <c r="E49" s="82"/>
      <c r="F49" s="64">
        <v>1029</v>
      </c>
    </row>
    <row r="50" spans="1:6" s="32" customFormat="1" ht="15.75">
      <c r="A50" s="43">
        <v>4</v>
      </c>
      <c r="B50" s="60">
        <v>42402</v>
      </c>
      <c r="C50" s="83" t="s">
        <v>129</v>
      </c>
      <c r="D50" s="84"/>
      <c r="E50" s="85"/>
      <c r="F50" s="64">
        <v>654</v>
      </c>
    </row>
    <row r="51" spans="1:6" s="32" customFormat="1" ht="15.75">
      <c r="A51" s="43">
        <v>5</v>
      </c>
      <c r="B51" s="60">
        <v>42404</v>
      </c>
      <c r="C51" s="83" t="s">
        <v>113</v>
      </c>
      <c r="D51" s="84"/>
      <c r="E51" s="85"/>
      <c r="F51" s="64">
        <v>1188</v>
      </c>
    </row>
    <row r="52" spans="1:6" s="24" customFormat="1" ht="15.75">
      <c r="A52" s="43">
        <v>6</v>
      </c>
      <c r="B52" s="61">
        <v>42404</v>
      </c>
      <c r="C52" s="82" t="s">
        <v>73</v>
      </c>
      <c r="D52" s="82"/>
      <c r="E52" s="82"/>
      <c r="F52" s="65">
        <v>2622</v>
      </c>
    </row>
    <row r="53" spans="1:6" s="24" customFormat="1" ht="15.75">
      <c r="A53" s="43">
        <v>7</v>
      </c>
      <c r="B53" s="61">
        <v>42431</v>
      </c>
      <c r="C53" s="82" t="s">
        <v>74</v>
      </c>
      <c r="D53" s="82"/>
      <c r="E53" s="82"/>
      <c r="F53" s="65">
        <v>1487</v>
      </c>
    </row>
    <row r="54" spans="1:6" s="35" customFormat="1" ht="15.75">
      <c r="A54" s="43">
        <v>8</v>
      </c>
      <c r="B54" s="61">
        <v>42431</v>
      </c>
      <c r="C54" s="82" t="s">
        <v>75</v>
      </c>
      <c r="D54" s="82"/>
      <c r="E54" s="82"/>
      <c r="F54" s="65">
        <v>11564</v>
      </c>
    </row>
    <row r="55" spans="1:6" s="35" customFormat="1" ht="15.75">
      <c r="A55" s="43">
        <v>9</v>
      </c>
      <c r="B55" s="61">
        <v>42410</v>
      </c>
      <c r="C55" s="83" t="s">
        <v>112</v>
      </c>
      <c r="D55" s="84"/>
      <c r="E55" s="85"/>
      <c r="F55" s="65">
        <v>794</v>
      </c>
    </row>
    <row r="56" spans="1:6" s="35" customFormat="1" ht="15.75">
      <c r="A56" s="43">
        <v>10</v>
      </c>
      <c r="B56" s="61">
        <v>42410</v>
      </c>
      <c r="C56" s="83" t="s">
        <v>111</v>
      </c>
      <c r="D56" s="84"/>
      <c r="E56" s="85"/>
      <c r="F56" s="65">
        <v>654</v>
      </c>
    </row>
    <row r="57" spans="1:6" s="35" customFormat="1" ht="15.75">
      <c r="A57" s="43">
        <v>11</v>
      </c>
      <c r="B57" s="61">
        <v>42410</v>
      </c>
      <c r="C57" s="83" t="s">
        <v>110</v>
      </c>
      <c r="D57" s="84"/>
      <c r="E57" s="85"/>
      <c r="F57" s="65">
        <v>654</v>
      </c>
    </row>
    <row r="58" spans="1:6" s="35" customFormat="1" ht="15.75">
      <c r="A58" s="43">
        <v>12</v>
      </c>
      <c r="B58" s="61">
        <v>42412</v>
      </c>
      <c r="C58" s="83" t="s">
        <v>109</v>
      </c>
      <c r="D58" s="84"/>
      <c r="E58" s="85"/>
      <c r="F58" s="65">
        <v>794</v>
      </c>
    </row>
    <row r="59" spans="1:6" s="35" customFormat="1" ht="29.25" customHeight="1">
      <c r="A59" s="43">
        <v>13</v>
      </c>
      <c r="B59" s="61">
        <v>42418</v>
      </c>
      <c r="C59" s="83" t="s">
        <v>108</v>
      </c>
      <c r="D59" s="84"/>
      <c r="E59" s="85"/>
      <c r="F59" s="65">
        <v>1218</v>
      </c>
    </row>
    <row r="60" spans="1:6" s="35" customFormat="1" ht="15.75">
      <c r="A60" s="43">
        <v>14</v>
      </c>
      <c r="B60" s="61">
        <v>42430</v>
      </c>
      <c r="C60" s="82" t="s">
        <v>116</v>
      </c>
      <c r="D60" s="82"/>
      <c r="E60" s="82"/>
      <c r="F60" s="65">
        <v>1165</v>
      </c>
    </row>
    <row r="61" spans="1:6" s="39" customFormat="1" ht="15">
      <c r="A61" s="43">
        <v>15</v>
      </c>
      <c r="B61" s="61">
        <v>42432</v>
      </c>
      <c r="C61" s="82" t="s">
        <v>76</v>
      </c>
      <c r="D61" s="82"/>
      <c r="E61" s="82"/>
      <c r="F61" s="65">
        <v>13000</v>
      </c>
    </row>
    <row r="62" spans="1:6" s="42" customFormat="1" ht="15">
      <c r="A62" s="43">
        <v>16</v>
      </c>
      <c r="B62" s="61">
        <v>42440</v>
      </c>
      <c r="C62" s="82" t="s">
        <v>115</v>
      </c>
      <c r="D62" s="82"/>
      <c r="E62" s="82"/>
      <c r="F62" s="65">
        <v>888</v>
      </c>
    </row>
    <row r="63" spans="1:6" s="42" customFormat="1" ht="15">
      <c r="A63" s="43">
        <v>17</v>
      </c>
      <c r="B63" s="61">
        <v>42447</v>
      </c>
      <c r="C63" s="82" t="s">
        <v>114</v>
      </c>
      <c r="D63" s="82"/>
      <c r="E63" s="82"/>
      <c r="F63" s="65">
        <v>1078</v>
      </c>
    </row>
    <row r="64" spans="1:6" s="42" customFormat="1" ht="15">
      <c r="A64" s="43">
        <v>18</v>
      </c>
      <c r="B64" s="61">
        <v>42459</v>
      </c>
      <c r="C64" s="86" t="s">
        <v>130</v>
      </c>
      <c r="D64" s="87"/>
      <c r="E64" s="88"/>
      <c r="F64" s="65">
        <v>9879</v>
      </c>
    </row>
    <row r="65" spans="1:6" s="42" customFormat="1" ht="15">
      <c r="A65" s="43">
        <v>19</v>
      </c>
      <c r="B65" s="61">
        <v>42461</v>
      </c>
      <c r="C65" s="82" t="s">
        <v>106</v>
      </c>
      <c r="D65" s="82"/>
      <c r="E65" s="82"/>
      <c r="F65" s="65">
        <v>492</v>
      </c>
    </row>
    <row r="66" spans="1:6" s="42" customFormat="1" ht="15">
      <c r="A66" s="43">
        <v>20</v>
      </c>
      <c r="B66" s="61">
        <v>42473</v>
      </c>
      <c r="C66" s="83" t="s">
        <v>113</v>
      </c>
      <c r="D66" s="84"/>
      <c r="E66" s="85"/>
      <c r="F66" s="65">
        <v>1061</v>
      </c>
    </row>
    <row r="67" spans="1:6" ht="15.75">
      <c r="A67" s="43">
        <v>21</v>
      </c>
      <c r="B67" s="61">
        <v>42485</v>
      </c>
      <c r="C67" s="82" t="s">
        <v>77</v>
      </c>
      <c r="D67" s="82"/>
      <c r="E67" s="82"/>
      <c r="F67" s="65">
        <v>4704</v>
      </c>
    </row>
    <row r="68" spans="1:6" s="32" customFormat="1" ht="15.75">
      <c r="A68" s="43">
        <v>22</v>
      </c>
      <c r="B68" s="61">
        <v>42496</v>
      </c>
      <c r="C68" s="82" t="s">
        <v>78</v>
      </c>
      <c r="D68" s="82"/>
      <c r="E68" s="82"/>
      <c r="F68" s="65">
        <v>7178</v>
      </c>
    </row>
    <row r="69" spans="1:6" s="32" customFormat="1" ht="15.75">
      <c r="A69" s="43">
        <v>23</v>
      </c>
      <c r="B69" s="61">
        <v>42500</v>
      </c>
      <c r="C69" s="82" t="s">
        <v>78</v>
      </c>
      <c r="D69" s="82"/>
      <c r="E69" s="82"/>
      <c r="F69" s="65">
        <v>5477</v>
      </c>
    </row>
    <row r="70" spans="1:6" s="24" customFormat="1" ht="15.75">
      <c r="A70" s="43">
        <v>24</v>
      </c>
      <c r="B70" s="61">
        <v>42521</v>
      </c>
      <c r="C70" s="82" t="s">
        <v>79</v>
      </c>
      <c r="D70" s="82"/>
      <c r="E70" s="82"/>
      <c r="F70" s="65">
        <v>1745</v>
      </c>
    </row>
    <row r="71" spans="1:6" s="24" customFormat="1" ht="15.75">
      <c r="A71" s="43">
        <v>25</v>
      </c>
      <c r="B71" s="61">
        <v>42522</v>
      </c>
      <c r="C71" s="82" t="s">
        <v>103</v>
      </c>
      <c r="D71" s="82"/>
      <c r="E71" s="82"/>
      <c r="F71" s="65">
        <v>492</v>
      </c>
    </row>
    <row r="72" spans="1:6" s="35" customFormat="1" ht="15.75">
      <c r="A72" s="43">
        <v>26</v>
      </c>
      <c r="B72" s="61">
        <v>42531</v>
      </c>
      <c r="C72" s="82" t="s">
        <v>80</v>
      </c>
      <c r="D72" s="82"/>
      <c r="E72" s="82"/>
      <c r="F72" s="65">
        <v>3317</v>
      </c>
    </row>
    <row r="73" spans="1:6" s="35" customFormat="1" ht="15.75">
      <c r="A73" s="43">
        <v>27</v>
      </c>
      <c r="B73" s="61">
        <v>42538</v>
      </c>
      <c r="C73" s="82" t="s">
        <v>81</v>
      </c>
      <c r="D73" s="82"/>
      <c r="E73" s="82"/>
      <c r="F73" s="65">
        <v>674</v>
      </c>
    </row>
    <row r="74" spans="1:6" s="39" customFormat="1" ht="28.5" customHeight="1">
      <c r="A74" s="43">
        <v>28</v>
      </c>
      <c r="B74" s="61">
        <v>42538</v>
      </c>
      <c r="C74" s="82" t="s">
        <v>82</v>
      </c>
      <c r="D74" s="82"/>
      <c r="E74" s="82"/>
      <c r="F74" s="65">
        <v>5911</v>
      </c>
    </row>
    <row r="75" spans="1:6" s="42" customFormat="1" ht="15">
      <c r="A75" s="43">
        <v>29</v>
      </c>
      <c r="B75" s="61">
        <v>42538</v>
      </c>
      <c r="C75" s="89" t="s">
        <v>117</v>
      </c>
      <c r="D75" s="89"/>
      <c r="E75" s="89"/>
      <c r="F75" s="65">
        <v>377</v>
      </c>
    </row>
    <row r="76" spans="1:6" s="42" customFormat="1" ht="15">
      <c r="A76" s="43">
        <v>30</v>
      </c>
      <c r="B76" s="61">
        <v>42541</v>
      </c>
      <c r="C76" s="89" t="s">
        <v>83</v>
      </c>
      <c r="D76" s="89"/>
      <c r="E76" s="89"/>
      <c r="F76" s="65">
        <v>3462</v>
      </c>
    </row>
    <row r="77" spans="1:6" s="42" customFormat="1" ht="15">
      <c r="A77" s="43">
        <v>31</v>
      </c>
      <c r="B77" s="61">
        <v>42544</v>
      </c>
      <c r="C77" s="90" t="s">
        <v>99</v>
      </c>
      <c r="D77" s="91"/>
      <c r="E77" s="92"/>
      <c r="F77" s="65">
        <v>492</v>
      </c>
    </row>
    <row r="78" spans="1:6" s="42" customFormat="1" ht="15">
      <c r="A78" s="43">
        <v>32</v>
      </c>
      <c r="B78" s="61">
        <v>42544</v>
      </c>
      <c r="C78" s="89" t="s">
        <v>84</v>
      </c>
      <c r="D78" s="89"/>
      <c r="E78" s="89"/>
      <c r="F78" s="65">
        <v>492</v>
      </c>
    </row>
    <row r="79" spans="1:6" s="42" customFormat="1" ht="15">
      <c r="A79" s="43">
        <v>33</v>
      </c>
      <c r="B79" s="61">
        <v>42548</v>
      </c>
      <c r="C79" s="89" t="s">
        <v>85</v>
      </c>
      <c r="D79" s="89"/>
      <c r="E79" s="89"/>
      <c r="F79" s="65">
        <v>1444</v>
      </c>
    </row>
    <row r="80" spans="1:6" ht="15.75">
      <c r="A80" s="43">
        <v>34</v>
      </c>
      <c r="B80" s="61">
        <v>42551</v>
      </c>
      <c r="C80" s="89" t="s">
        <v>79</v>
      </c>
      <c r="D80" s="89"/>
      <c r="E80" s="89"/>
      <c r="F80" s="65">
        <v>1745</v>
      </c>
    </row>
    <row r="81" spans="1:6" s="32" customFormat="1" ht="15.75">
      <c r="A81" s="43">
        <v>35</v>
      </c>
      <c r="B81" s="61">
        <v>42563</v>
      </c>
      <c r="C81" s="89" t="s">
        <v>86</v>
      </c>
      <c r="D81" s="89"/>
      <c r="E81" s="89"/>
      <c r="F81" s="65">
        <v>4646</v>
      </c>
    </row>
    <row r="82" spans="1:6" s="32" customFormat="1" ht="15.75">
      <c r="A82" s="43">
        <v>36</v>
      </c>
      <c r="B82" s="61">
        <v>42564</v>
      </c>
      <c r="C82" s="89" t="s">
        <v>87</v>
      </c>
      <c r="D82" s="89"/>
      <c r="E82" s="89"/>
      <c r="F82" s="65">
        <v>424</v>
      </c>
    </row>
    <row r="83" spans="1:6" s="24" customFormat="1" ht="28.5" customHeight="1">
      <c r="A83" s="43">
        <v>37</v>
      </c>
      <c r="B83" s="61">
        <v>42569</v>
      </c>
      <c r="C83" s="89" t="s">
        <v>118</v>
      </c>
      <c r="D83" s="89"/>
      <c r="E83" s="89"/>
      <c r="F83" s="65">
        <v>1024</v>
      </c>
    </row>
    <row r="84" spans="1:6" s="24" customFormat="1" ht="15.75">
      <c r="A84" s="43">
        <v>38</v>
      </c>
      <c r="B84" s="61">
        <v>42581</v>
      </c>
      <c r="C84" s="89" t="s">
        <v>73</v>
      </c>
      <c r="D84" s="89"/>
      <c r="E84" s="89"/>
      <c r="F84" s="65">
        <v>1932</v>
      </c>
    </row>
    <row r="85" spans="1:6" s="35" customFormat="1" ht="15.75">
      <c r="A85" s="43">
        <v>39</v>
      </c>
      <c r="B85" s="61">
        <v>42582</v>
      </c>
      <c r="C85" s="89" t="s">
        <v>79</v>
      </c>
      <c r="D85" s="89"/>
      <c r="E85" s="89"/>
      <c r="F85" s="65">
        <v>1746</v>
      </c>
    </row>
    <row r="86" spans="1:6" s="35" customFormat="1" ht="15.75">
      <c r="A86" s="43">
        <v>40</v>
      </c>
      <c r="B86" s="61">
        <v>42583</v>
      </c>
      <c r="C86" s="89" t="s">
        <v>120</v>
      </c>
      <c r="D86" s="89"/>
      <c r="E86" s="89"/>
      <c r="F86" s="65">
        <v>747</v>
      </c>
    </row>
    <row r="87" spans="1:6" s="39" customFormat="1" ht="15">
      <c r="A87" s="43">
        <v>41</v>
      </c>
      <c r="B87" s="61">
        <v>42583</v>
      </c>
      <c r="C87" s="89" t="s">
        <v>88</v>
      </c>
      <c r="D87" s="89"/>
      <c r="E87" s="89"/>
      <c r="F87" s="65">
        <v>22895</v>
      </c>
    </row>
    <row r="88" spans="1:6" s="42" customFormat="1" ht="15">
      <c r="A88" s="43">
        <v>42</v>
      </c>
      <c r="B88" s="61">
        <v>42584</v>
      </c>
      <c r="C88" s="89" t="s">
        <v>101</v>
      </c>
      <c r="D88" s="89"/>
      <c r="E88" s="89"/>
      <c r="F88" s="65">
        <v>872</v>
      </c>
    </row>
    <row r="89" spans="1:6" s="42" customFormat="1" ht="15">
      <c r="A89" s="43">
        <v>43</v>
      </c>
      <c r="B89" s="61">
        <v>42585</v>
      </c>
      <c r="C89" s="89" t="s">
        <v>100</v>
      </c>
      <c r="D89" s="89"/>
      <c r="E89" s="89"/>
      <c r="F89" s="65">
        <v>984</v>
      </c>
    </row>
    <row r="90" spans="1:6" s="42" customFormat="1" ht="15">
      <c r="A90" s="43">
        <v>44</v>
      </c>
      <c r="B90" s="61">
        <v>42594</v>
      </c>
      <c r="C90" s="89" t="s">
        <v>89</v>
      </c>
      <c r="D90" s="89"/>
      <c r="E90" s="89"/>
      <c r="F90" s="65">
        <v>15228</v>
      </c>
    </row>
    <row r="91" spans="1:6" s="42" customFormat="1" ht="15">
      <c r="A91" s="43">
        <v>45</v>
      </c>
      <c r="B91" s="61">
        <v>42594</v>
      </c>
      <c r="C91" s="89" t="s">
        <v>90</v>
      </c>
      <c r="D91" s="89"/>
      <c r="E91" s="89"/>
      <c r="F91" s="65">
        <v>17992</v>
      </c>
    </row>
    <row r="92" spans="1:6" ht="15.75">
      <c r="A92" s="43">
        <v>46</v>
      </c>
      <c r="B92" s="61">
        <v>42599</v>
      </c>
      <c r="C92" s="89" t="s">
        <v>91</v>
      </c>
      <c r="D92" s="89"/>
      <c r="E92" s="89"/>
      <c r="F92" s="65">
        <v>1039</v>
      </c>
    </row>
    <row r="93" spans="1:6" ht="15.75">
      <c r="A93" s="43">
        <v>47</v>
      </c>
      <c r="B93" s="61">
        <v>42605</v>
      </c>
      <c r="C93" s="90" t="s">
        <v>98</v>
      </c>
      <c r="D93" s="91"/>
      <c r="E93" s="92"/>
      <c r="F93" s="65">
        <v>984</v>
      </c>
    </row>
    <row r="94" spans="1:6" s="32" customFormat="1" ht="15.75">
      <c r="A94" s="43">
        <v>48</v>
      </c>
      <c r="B94" s="61">
        <v>42605</v>
      </c>
      <c r="C94" s="89" t="s">
        <v>119</v>
      </c>
      <c r="D94" s="89"/>
      <c r="E94" s="89"/>
      <c r="F94" s="65">
        <v>1456</v>
      </c>
    </row>
    <row r="95" spans="1:6" ht="15.75">
      <c r="A95" s="43">
        <v>49</v>
      </c>
      <c r="B95" s="61">
        <v>42611</v>
      </c>
      <c r="C95" s="89" t="s">
        <v>92</v>
      </c>
      <c r="D95" s="89"/>
      <c r="E95" s="89"/>
      <c r="F95" s="65">
        <v>3402</v>
      </c>
    </row>
    <row r="96" spans="1:6" s="32" customFormat="1" ht="15.75">
      <c r="A96" s="43">
        <v>50</v>
      </c>
      <c r="B96" s="61">
        <v>42613</v>
      </c>
      <c r="C96" s="82" t="s">
        <v>79</v>
      </c>
      <c r="D96" s="82"/>
      <c r="E96" s="82"/>
      <c r="F96" s="65">
        <v>1746</v>
      </c>
    </row>
    <row r="97" spans="1:6" s="32" customFormat="1" ht="30.75" customHeight="1">
      <c r="A97" s="43">
        <v>51</v>
      </c>
      <c r="B97" s="61">
        <v>42618</v>
      </c>
      <c r="C97" s="82" t="s">
        <v>102</v>
      </c>
      <c r="D97" s="82"/>
      <c r="E97" s="82"/>
      <c r="F97" s="65">
        <v>492</v>
      </c>
    </row>
    <row r="98" spans="1:6" s="24" customFormat="1" ht="15.75">
      <c r="A98" s="43">
        <v>52</v>
      </c>
      <c r="B98" s="61">
        <v>42626</v>
      </c>
      <c r="C98" s="82" t="s">
        <v>93</v>
      </c>
      <c r="D98" s="82"/>
      <c r="E98" s="82"/>
      <c r="F98" s="65">
        <v>3360</v>
      </c>
    </row>
    <row r="99" spans="1:6" s="24" customFormat="1" ht="15.75">
      <c r="A99" s="43">
        <v>53</v>
      </c>
      <c r="B99" s="61">
        <v>42636</v>
      </c>
      <c r="C99" s="82" t="s">
        <v>121</v>
      </c>
      <c r="D99" s="82"/>
      <c r="E99" s="82"/>
      <c r="F99" s="65">
        <v>377</v>
      </c>
    </row>
    <row r="100" spans="1:6" s="35" customFormat="1" ht="15.75">
      <c r="A100" s="43">
        <v>54</v>
      </c>
      <c r="B100" s="61">
        <v>42653</v>
      </c>
      <c r="C100" s="82" t="s">
        <v>94</v>
      </c>
      <c r="D100" s="82"/>
      <c r="E100" s="82"/>
      <c r="F100" s="65">
        <v>1129</v>
      </c>
    </row>
    <row r="101" spans="1:6" s="35" customFormat="1" ht="15.75">
      <c r="A101" s="43">
        <v>55</v>
      </c>
      <c r="B101" s="61">
        <v>42656</v>
      </c>
      <c r="C101" s="82" t="s">
        <v>94</v>
      </c>
      <c r="D101" s="82"/>
      <c r="E101" s="82"/>
      <c r="F101" s="65">
        <v>941</v>
      </c>
    </row>
    <row r="102" spans="1:6" s="39" customFormat="1" ht="15">
      <c r="A102" s="43">
        <v>56</v>
      </c>
      <c r="B102" s="61">
        <v>42660</v>
      </c>
      <c r="C102" s="82" t="s">
        <v>94</v>
      </c>
      <c r="D102" s="82"/>
      <c r="E102" s="82"/>
      <c r="F102" s="65">
        <v>659</v>
      </c>
    </row>
    <row r="103" spans="1:6" s="42" customFormat="1" ht="15">
      <c r="A103" s="43">
        <v>57</v>
      </c>
      <c r="B103" s="61">
        <v>42661</v>
      </c>
      <c r="C103" s="82" t="s">
        <v>73</v>
      </c>
      <c r="D103" s="82"/>
      <c r="E103" s="82"/>
      <c r="F103" s="65">
        <v>3450</v>
      </c>
    </row>
    <row r="104" spans="1:6" s="42" customFormat="1" ht="15">
      <c r="A104" s="43">
        <v>58</v>
      </c>
      <c r="B104" s="61">
        <v>42664</v>
      </c>
      <c r="C104" s="82" t="s">
        <v>94</v>
      </c>
      <c r="D104" s="82"/>
      <c r="E104" s="82"/>
      <c r="F104" s="65">
        <v>563</v>
      </c>
    </row>
    <row r="105" spans="1:6" s="42" customFormat="1" ht="15">
      <c r="A105" s="43">
        <v>59</v>
      </c>
      <c r="B105" s="61">
        <v>42668</v>
      </c>
      <c r="C105" s="82" t="s">
        <v>104</v>
      </c>
      <c r="D105" s="82"/>
      <c r="E105" s="82"/>
      <c r="F105" s="65">
        <v>563</v>
      </c>
    </row>
    <row r="106" spans="1:6" s="42" customFormat="1" ht="15">
      <c r="A106" s="43">
        <v>60</v>
      </c>
      <c r="B106" s="61">
        <v>42668</v>
      </c>
      <c r="C106" s="82" t="s">
        <v>122</v>
      </c>
      <c r="D106" s="82"/>
      <c r="E106" s="82"/>
      <c r="F106" s="65">
        <v>654</v>
      </c>
    </row>
    <row r="107" spans="1:6" ht="28.5" customHeight="1">
      <c r="A107" s="43">
        <v>61</v>
      </c>
      <c r="B107" s="61">
        <v>42674</v>
      </c>
      <c r="C107" s="82" t="s">
        <v>105</v>
      </c>
      <c r="D107" s="82"/>
      <c r="E107" s="82"/>
      <c r="F107" s="65">
        <v>941</v>
      </c>
    </row>
    <row r="108" spans="1:6" s="32" customFormat="1" ht="15.75">
      <c r="A108" s="43">
        <v>62</v>
      </c>
      <c r="B108" s="61">
        <v>42683</v>
      </c>
      <c r="C108" s="82" t="s">
        <v>125</v>
      </c>
      <c r="D108" s="82"/>
      <c r="E108" s="82"/>
      <c r="F108" s="65">
        <v>931</v>
      </c>
    </row>
    <row r="109" spans="1:6" s="32" customFormat="1" ht="15.75">
      <c r="A109" s="43">
        <v>63</v>
      </c>
      <c r="B109" s="61">
        <v>42683</v>
      </c>
      <c r="C109" s="82" t="s">
        <v>123</v>
      </c>
      <c r="D109" s="82"/>
      <c r="E109" s="82"/>
      <c r="F109" s="65">
        <v>654</v>
      </c>
    </row>
    <row r="110" spans="1:6" s="24" customFormat="1" ht="15.75">
      <c r="A110" s="43">
        <v>64</v>
      </c>
      <c r="B110" s="61">
        <v>42688</v>
      </c>
      <c r="C110" s="82" t="s">
        <v>123</v>
      </c>
      <c r="D110" s="82"/>
      <c r="E110" s="82"/>
      <c r="F110" s="65">
        <v>654</v>
      </c>
    </row>
    <row r="111" spans="1:6" s="24" customFormat="1" ht="30.75" customHeight="1">
      <c r="A111" s="43">
        <v>65</v>
      </c>
      <c r="B111" s="61">
        <v>42695</v>
      </c>
      <c r="C111" s="82" t="s">
        <v>124</v>
      </c>
      <c r="D111" s="82"/>
      <c r="E111" s="82"/>
      <c r="F111" s="65">
        <v>752</v>
      </c>
    </row>
    <row r="112" spans="1:6" s="35" customFormat="1" ht="15.75">
      <c r="A112" s="43">
        <v>66</v>
      </c>
      <c r="B112" s="61">
        <v>42699</v>
      </c>
      <c r="C112" s="82" t="s">
        <v>123</v>
      </c>
      <c r="D112" s="82"/>
      <c r="E112" s="82"/>
      <c r="F112" s="65">
        <v>931</v>
      </c>
    </row>
    <row r="113" spans="1:6" s="46" customFormat="1" ht="15.75">
      <c r="A113" s="93" t="s">
        <v>29</v>
      </c>
      <c r="B113" s="93"/>
      <c r="C113" s="93"/>
      <c r="D113" s="93"/>
      <c r="E113" s="93"/>
      <c r="F113" s="21">
        <f>SUM(F47:F112)</f>
        <v>183952</v>
      </c>
    </row>
    <row r="114" spans="1:6" s="19" customFormat="1" ht="15.75">
      <c r="A114" s="7"/>
      <c r="B114" s="3"/>
      <c r="C114" s="3"/>
      <c r="D114" s="3"/>
      <c r="E114" s="3"/>
      <c r="F114" s="3"/>
    </row>
  </sheetData>
  <sheetProtection selectLockedCells="1" selectUnlockedCells="1"/>
  <mergeCells count="92">
    <mergeCell ref="C55:E55"/>
    <mergeCell ref="C51:E51"/>
    <mergeCell ref="C66:E66"/>
    <mergeCell ref="B36:E36"/>
    <mergeCell ref="B37:E37"/>
    <mergeCell ref="C50:E50"/>
    <mergeCell ref="C64:E64"/>
    <mergeCell ref="A41:E41"/>
    <mergeCell ref="C46:E46"/>
    <mergeCell ref="A42:E42"/>
    <mergeCell ref="C93:E93"/>
    <mergeCell ref="C77:E77"/>
    <mergeCell ref="C59:E59"/>
    <mergeCell ref="C58:E58"/>
    <mergeCell ref="C57:E57"/>
    <mergeCell ref="C56:E56"/>
    <mergeCell ref="C63:E63"/>
    <mergeCell ref="C65:E65"/>
    <mergeCell ref="C67:E67"/>
    <mergeCell ref="C80:E80"/>
    <mergeCell ref="A1:F1"/>
    <mergeCell ref="A2:F2"/>
    <mergeCell ref="A19:F19"/>
    <mergeCell ref="B21:E21"/>
    <mergeCell ref="B22:E22"/>
    <mergeCell ref="B23:E23"/>
    <mergeCell ref="B24:E24"/>
    <mergeCell ref="B25:E25"/>
    <mergeCell ref="B26:E26"/>
    <mergeCell ref="B27:E27"/>
    <mergeCell ref="B28:E28"/>
    <mergeCell ref="A40:E40"/>
    <mergeCell ref="B35:E35"/>
    <mergeCell ref="B29:E29"/>
    <mergeCell ref="B32:E32"/>
    <mergeCell ref="B33:E33"/>
    <mergeCell ref="B34:E34"/>
    <mergeCell ref="B38:E38"/>
    <mergeCell ref="C95:E95"/>
    <mergeCell ref="C96:E96"/>
    <mergeCell ref="C97:E97"/>
    <mergeCell ref="C98:E98"/>
    <mergeCell ref="C60:E60"/>
    <mergeCell ref="C54:E54"/>
    <mergeCell ref="C61:E61"/>
    <mergeCell ref="C62:E62"/>
    <mergeCell ref="C99:E99"/>
    <mergeCell ref="A113:E113"/>
    <mergeCell ref="C100:E100"/>
    <mergeCell ref="C101:E101"/>
    <mergeCell ref="C102:E102"/>
    <mergeCell ref="C103:E103"/>
    <mergeCell ref="C110:E110"/>
    <mergeCell ref="C111:E111"/>
    <mergeCell ref="C112:E112"/>
    <mergeCell ref="C104:E104"/>
    <mergeCell ref="C105:E105"/>
    <mergeCell ref="C106:E106"/>
    <mergeCell ref="C107:E107"/>
    <mergeCell ref="C108:E108"/>
    <mergeCell ref="C109:E109"/>
    <mergeCell ref="C47:E47"/>
    <mergeCell ref="C48:E48"/>
    <mergeCell ref="C49:E49"/>
    <mergeCell ref="C52:E52"/>
    <mergeCell ref="C53:E53"/>
    <mergeCell ref="C68:E68"/>
    <mergeCell ref="C69:E69"/>
    <mergeCell ref="C70:E70"/>
    <mergeCell ref="C71:E71"/>
    <mergeCell ref="C72:E72"/>
    <mergeCell ref="C73:E73"/>
    <mergeCell ref="C82:E82"/>
    <mergeCell ref="C83:E83"/>
    <mergeCell ref="C84:E84"/>
    <mergeCell ref="C85:E85"/>
    <mergeCell ref="C86:E86"/>
    <mergeCell ref="C74:E74"/>
    <mergeCell ref="C75:E75"/>
    <mergeCell ref="C76:E76"/>
    <mergeCell ref="C78:E78"/>
    <mergeCell ref="C79:E79"/>
    <mergeCell ref="C94:E94"/>
    <mergeCell ref="B30:E30"/>
    <mergeCell ref="B31:E31"/>
    <mergeCell ref="C87:E87"/>
    <mergeCell ref="C88:E88"/>
    <mergeCell ref="C89:E89"/>
    <mergeCell ref="C90:E90"/>
    <mergeCell ref="C91:E91"/>
    <mergeCell ref="C92:E92"/>
    <mergeCell ref="C81:E81"/>
  </mergeCells>
  <printOptions horizontalCentered="1" verticalCentered="1"/>
  <pageMargins left="0.7480314960629921" right="0.7480314960629921" top="0.1968503937007874" bottom="0.1968503937007874" header="0" footer="0"/>
  <pageSetup horizontalDpi="300" verticalDpi="300" orientation="portrait" paperSize="9" r:id="rId1"/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5"/>
  <sheetViews>
    <sheetView view="pageBreakPreview" zoomScaleSheetLayoutView="100" zoomScalePageLayoutView="0" workbookViewId="0" topLeftCell="A12">
      <selection activeCell="F26" sqref="F26"/>
    </sheetView>
  </sheetViews>
  <sheetFormatPr defaultColWidth="9.140625" defaultRowHeight="12.75" outlineLevelRow="1"/>
  <cols>
    <col min="1" max="1" width="4.421875" style="7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1.710937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7" t="s">
        <v>30</v>
      </c>
      <c r="B1" s="67"/>
      <c r="C1" s="67"/>
      <c r="D1" s="67"/>
      <c r="E1" s="67"/>
      <c r="F1" s="67"/>
      <c r="G1" s="4"/>
    </row>
    <row r="2" spans="1:8" ht="15.75">
      <c r="A2" s="67" t="s">
        <v>39</v>
      </c>
      <c r="B2" s="67"/>
      <c r="C2" s="67"/>
      <c r="D2" s="67"/>
      <c r="E2" s="67"/>
      <c r="F2" s="67"/>
      <c r="G2" s="5"/>
      <c r="H2" s="6"/>
    </row>
    <row r="3" ht="9" customHeight="1"/>
    <row r="4" spans="1:6" ht="15.75" hidden="1" outlineLevel="1">
      <c r="A4" s="8" t="s">
        <v>40</v>
      </c>
      <c r="C4" s="8"/>
      <c r="D4" s="8"/>
      <c r="E4" s="8"/>
      <c r="F4" s="8"/>
    </row>
    <row r="5" spans="1:6" ht="15.75" hidden="1" outlineLevel="1">
      <c r="A5" s="8" t="s">
        <v>11</v>
      </c>
      <c r="C5" s="8"/>
      <c r="D5" s="8">
        <v>2119.1</v>
      </c>
      <c r="E5" s="8" t="s">
        <v>12</v>
      </c>
      <c r="F5" s="8"/>
    </row>
    <row r="6" ht="9" customHeight="1" collapsed="1">
      <c r="I6" s="23"/>
    </row>
    <row r="7" spans="1:6" ht="15.75">
      <c r="A7" s="5" t="s">
        <v>49</v>
      </c>
      <c r="C7" s="5"/>
      <c r="D7" s="9">
        <v>0</v>
      </c>
      <c r="E7" s="5" t="s">
        <v>14</v>
      </c>
      <c r="F7" s="5"/>
    </row>
    <row r="8" spans="1:6" ht="15.75">
      <c r="A8" s="5" t="s">
        <v>50</v>
      </c>
      <c r="C8" s="8"/>
      <c r="D8" s="10">
        <f>C17</f>
        <v>0</v>
      </c>
      <c r="E8" s="8" t="s">
        <v>13</v>
      </c>
      <c r="F8" s="8"/>
    </row>
    <row r="9" spans="2:6" ht="15.75">
      <c r="B9" s="8"/>
      <c r="C9" s="8"/>
      <c r="D9" s="8"/>
      <c r="E9" s="8"/>
      <c r="F9" s="11" t="s">
        <v>14</v>
      </c>
    </row>
    <row r="10" spans="1:6" s="7" customFormat="1" ht="28.5" customHeight="1">
      <c r="A10" s="2" t="s">
        <v>15</v>
      </c>
      <c r="B10" s="12" t="s">
        <v>16</v>
      </c>
      <c r="C10" s="13" t="s">
        <v>48</v>
      </c>
      <c r="D10" s="13" t="s">
        <v>0</v>
      </c>
      <c r="E10" s="13" t="s">
        <v>17</v>
      </c>
      <c r="F10" s="13" t="s">
        <v>31</v>
      </c>
    </row>
    <row r="11" spans="1:9" s="16" customFormat="1" ht="30" customHeight="1">
      <c r="A11" s="2">
        <v>1</v>
      </c>
      <c r="B11" s="14" t="s">
        <v>1</v>
      </c>
      <c r="C11" s="29">
        <v>0</v>
      </c>
      <c r="D11" s="27">
        <f>140474.07-4.75</f>
        <v>140469.32</v>
      </c>
      <c r="E11" s="27">
        <v>118077.55</v>
      </c>
      <c r="F11" s="27">
        <f aca="true" t="shared" si="0" ref="F11:F16">C11-D11+E11</f>
        <v>-22391.770000000004</v>
      </c>
      <c r="G11" s="3" t="s">
        <v>33</v>
      </c>
      <c r="H11" s="3">
        <v>9.47</v>
      </c>
      <c r="I11" s="23">
        <f>H11*7*H23</f>
        <v>140475.139</v>
      </c>
    </row>
    <row r="12" spans="1:9" s="16" customFormat="1" ht="15.75">
      <c r="A12" s="2">
        <v>2</v>
      </c>
      <c r="B12" s="14" t="s">
        <v>2</v>
      </c>
      <c r="C12" s="29">
        <v>0</v>
      </c>
      <c r="D12" s="27">
        <f>16613.61-0.6</f>
        <v>16613.010000000002</v>
      </c>
      <c r="E12" s="27">
        <v>13964.83</v>
      </c>
      <c r="F12" s="27">
        <f t="shared" si="0"/>
        <v>-2648.180000000002</v>
      </c>
      <c r="G12" s="8" t="s">
        <v>34</v>
      </c>
      <c r="H12" s="3">
        <v>2.77</v>
      </c>
      <c r="I12" s="22">
        <f>H12*7*H23</f>
        <v>41089.349</v>
      </c>
    </row>
    <row r="13" spans="1:9" s="16" customFormat="1" ht="29.25" customHeight="1">
      <c r="A13" s="2">
        <v>3</v>
      </c>
      <c r="B13" s="14" t="s">
        <v>36</v>
      </c>
      <c r="C13" s="29">
        <v>0</v>
      </c>
      <c r="D13" s="27">
        <f>7719.95-0.36</f>
        <v>7719.59</v>
      </c>
      <c r="E13" s="27">
        <v>7434.47</v>
      </c>
      <c r="F13" s="27">
        <f t="shared" si="0"/>
        <v>-285.1199999999999</v>
      </c>
      <c r="G13" s="8" t="s">
        <v>38</v>
      </c>
      <c r="H13" s="3">
        <v>2.29</v>
      </c>
      <c r="I13" s="22">
        <f>H13*7*H23</f>
        <v>33969.173</v>
      </c>
    </row>
    <row r="14" spans="1:8" s="16" customFormat="1" ht="30" customHeight="1">
      <c r="A14" s="2">
        <v>4</v>
      </c>
      <c r="B14" s="14" t="s">
        <v>61</v>
      </c>
      <c r="C14" s="29">
        <v>0</v>
      </c>
      <c r="D14" s="27">
        <f>20025.28-0.67</f>
        <v>20024.61</v>
      </c>
      <c r="E14" s="27">
        <v>16832.57</v>
      </c>
      <c r="F14" s="27">
        <f t="shared" si="0"/>
        <v>-3192.040000000001</v>
      </c>
      <c r="G14" s="15"/>
      <c r="H14" s="15"/>
    </row>
    <row r="15" spans="1:8" s="16" customFormat="1" ht="30" customHeight="1">
      <c r="A15" s="2">
        <v>5</v>
      </c>
      <c r="B15" s="14" t="s">
        <v>54</v>
      </c>
      <c r="C15" s="29">
        <v>0</v>
      </c>
      <c r="D15" s="27">
        <f>223938.6-6.9+6.84</f>
        <v>223938.54</v>
      </c>
      <c r="E15" s="27">
        <v>147083.79</v>
      </c>
      <c r="F15" s="27">
        <f t="shared" si="0"/>
        <v>-76854.75</v>
      </c>
      <c r="G15" s="15" t="s">
        <v>53</v>
      </c>
      <c r="H15" s="15"/>
    </row>
    <row r="16" spans="1:8" s="16" customFormat="1" ht="30" customHeight="1">
      <c r="A16" s="2">
        <v>6</v>
      </c>
      <c r="B16" s="14" t="s">
        <v>72</v>
      </c>
      <c r="C16" s="29">
        <v>0</v>
      </c>
      <c r="D16" s="27">
        <v>562.1</v>
      </c>
      <c r="E16" s="27">
        <v>416.1</v>
      </c>
      <c r="F16" s="27">
        <f t="shared" si="0"/>
        <v>-146</v>
      </c>
      <c r="G16" s="15"/>
      <c r="H16" s="15"/>
    </row>
    <row r="17" spans="1:8" s="16" customFormat="1" ht="30" customHeight="1">
      <c r="A17" s="2"/>
      <c r="B17" s="14" t="s">
        <v>3</v>
      </c>
      <c r="C17" s="28">
        <f>SUM(C11:C16)</f>
        <v>0</v>
      </c>
      <c r="D17" s="28">
        <f>SUM(D11:D16)</f>
        <v>409327.17000000004</v>
      </c>
      <c r="E17" s="28">
        <f>SUM(E11:E16)</f>
        <v>303809.31</v>
      </c>
      <c r="F17" s="28">
        <f>SUM(F11:F16)</f>
        <v>-105517.86</v>
      </c>
      <c r="H17" s="15"/>
    </row>
    <row r="18" spans="1:8" s="16" customFormat="1" ht="15.75">
      <c r="A18" s="7"/>
      <c r="B18" s="3"/>
      <c r="C18" s="3"/>
      <c r="D18" s="3"/>
      <c r="E18" s="3"/>
      <c r="F18" s="3"/>
      <c r="H18" s="15"/>
    </row>
    <row r="19" spans="1:6" ht="19.5" customHeight="1">
      <c r="A19" s="67" t="s">
        <v>18</v>
      </c>
      <c r="B19" s="67"/>
      <c r="C19" s="67"/>
      <c r="D19" s="67"/>
      <c r="E19" s="67"/>
      <c r="F19" s="67"/>
    </row>
    <row r="20" spans="1:6" ht="11.25" customHeight="1">
      <c r="A20" s="47"/>
      <c r="B20" s="4"/>
      <c r="C20" s="4"/>
      <c r="D20" s="4"/>
      <c r="E20" s="4"/>
      <c r="F20" s="4"/>
    </row>
    <row r="21" spans="1:6" ht="31.5">
      <c r="A21" s="13" t="s">
        <v>32</v>
      </c>
      <c r="B21" s="68" t="s">
        <v>4</v>
      </c>
      <c r="C21" s="68"/>
      <c r="D21" s="68"/>
      <c r="E21" s="68"/>
      <c r="F21" s="17" t="s">
        <v>10</v>
      </c>
    </row>
    <row r="22" spans="1:8" ht="15.75">
      <c r="A22" s="52">
        <v>1</v>
      </c>
      <c r="B22" s="69" t="s">
        <v>5</v>
      </c>
      <c r="C22" s="69"/>
      <c r="D22" s="69"/>
      <c r="E22" s="69"/>
      <c r="F22" s="53">
        <f>I12</f>
        <v>41089.349</v>
      </c>
      <c r="H22" s="3" t="s">
        <v>19</v>
      </c>
    </row>
    <row r="23" spans="1:8" ht="15.75">
      <c r="A23" s="54">
        <v>2</v>
      </c>
      <c r="B23" s="70" t="s">
        <v>35</v>
      </c>
      <c r="C23" s="70"/>
      <c r="D23" s="70"/>
      <c r="E23" s="70"/>
      <c r="F23" s="55">
        <f>0.21*7*H23</f>
        <v>3115.0769999999998</v>
      </c>
      <c r="G23" s="18" t="s">
        <v>60</v>
      </c>
      <c r="H23" s="3">
        <f>D5</f>
        <v>2119.1</v>
      </c>
    </row>
    <row r="24" spans="1:10" ht="18" customHeight="1">
      <c r="A24" s="54">
        <v>3</v>
      </c>
      <c r="B24" s="70" t="s">
        <v>62</v>
      </c>
      <c r="C24" s="70"/>
      <c r="D24" s="70"/>
      <c r="E24" s="70"/>
      <c r="F24" s="55">
        <f>D14</f>
        <v>20024.61</v>
      </c>
      <c r="G24" s="8"/>
      <c r="H24" s="3" t="s">
        <v>20</v>
      </c>
      <c r="I24" s="12" t="s">
        <v>21</v>
      </c>
      <c r="J24" s="12" t="s">
        <v>22</v>
      </c>
    </row>
    <row r="25" spans="1:10" ht="18" customHeight="1">
      <c r="A25" s="52">
        <v>4</v>
      </c>
      <c r="B25" s="70" t="s">
        <v>23</v>
      </c>
      <c r="C25" s="70"/>
      <c r="D25" s="70"/>
      <c r="E25" s="70"/>
      <c r="F25" s="55">
        <f>I13</f>
        <v>33969.173</v>
      </c>
      <c r="G25" s="8"/>
      <c r="I25" s="112">
        <v>7610</v>
      </c>
      <c r="J25" s="113"/>
    </row>
    <row r="26" spans="1:10" ht="18" customHeight="1">
      <c r="A26" s="54">
        <v>5</v>
      </c>
      <c r="B26" s="70" t="s">
        <v>6</v>
      </c>
      <c r="C26" s="70"/>
      <c r="D26" s="70"/>
      <c r="E26" s="70"/>
      <c r="F26" s="55">
        <f>F27+F28+F29</f>
        <v>10904</v>
      </c>
      <c r="G26" s="22">
        <f>F54</f>
        <v>465135</v>
      </c>
      <c r="I26" s="51">
        <f>I25*7</f>
        <v>53270</v>
      </c>
      <c r="J26" s="51">
        <f>J25*7</f>
        <v>0</v>
      </c>
    </row>
    <row r="27" spans="1:10" ht="18" customHeight="1">
      <c r="A27" s="54" t="s">
        <v>7</v>
      </c>
      <c r="B27" s="70" t="s">
        <v>24</v>
      </c>
      <c r="C27" s="70"/>
      <c r="D27" s="70"/>
      <c r="E27" s="70"/>
      <c r="F27" s="55">
        <f>F43+F48+F51+F52</f>
        <v>3752</v>
      </c>
      <c r="I27" s="50" t="s">
        <v>43</v>
      </c>
      <c r="J27" s="51">
        <f>1150*1.202</f>
        <v>1382.3</v>
      </c>
    </row>
    <row r="28" spans="1:10" ht="16.5" customHeight="1">
      <c r="A28" s="54" t="s">
        <v>7</v>
      </c>
      <c r="B28" s="70" t="s">
        <v>25</v>
      </c>
      <c r="C28" s="70"/>
      <c r="D28" s="70"/>
      <c r="E28" s="70"/>
      <c r="F28" s="55">
        <f>F42+F44+F45+F46+F50+F53</f>
        <v>5671</v>
      </c>
      <c r="G28" s="8"/>
      <c r="I28" s="12"/>
      <c r="J28" s="51">
        <f>1380*1.202</f>
        <v>1658.76</v>
      </c>
    </row>
    <row r="29" spans="1:7" ht="16.5" customHeight="1">
      <c r="A29" s="54" t="s">
        <v>7</v>
      </c>
      <c r="B29" s="70" t="s">
        <v>26</v>
      </c>
      <c r="C29" s="70"/>
      <c r="D29" s="70"/>
      <c r="E29" s="70"/>
      <c r="F29" s="55">
        <f>F49</f>
        <v>1481</v>
      </c>
      <c r="G29" s="8"/>
    </row>
    <row r="30" spans="1:7" ht="16.5" customHeight="1">
      <c r="A30" s="54">
        <v>6</v>
      </c>
      <c r="B30" s="71" t="s">
        <v>63</v>
      </c>
      <c r="C30" s="71"/>
      <c r="D30" s="71"/>
      <c r="E30" s="71"/>
      <c r="F30" s="55">
        <f>F47</f>
        <v>454231</v>
      </c>
      <c r="G30" s="8"/>
    </row>
    <row r="31" spans="1:7" ht="16.5" customHeight="1">
      <c r="A31" s="54">
        <v>7</v>
      </c>
      <c r="B31" s="71" t="s">
        <v>36</v>
      </c>
      <c r="C31" s="71"/>
      <c r="D31" s="71"/>
      <c r="E31" s="71"/>
      <c r="F31" s="55">
        <f>D13</f>
        <v>7719.59</v>
      </c>
      <c r="G31" s="8"/>
    </row>
    <row r="32" spans="1:7" ht="17.25" customHeight="1">
      <c r="A32" s="54">
        <v>8</v>
      </c>
      <c r="B32" s="71" t="s">
        <v>37</v>
      </c>
      <c r="C32" s="71"/>
      <c r="D32" s="71"/>
      <c r="E32" s="71"/>
      <c r="F32" s="55">
        <f>D12</f>
        <v>16613.010000000002</v>
      </c>
      <c r="G32" s="8"/>
    </row>
    <row r="33" spans="1:7" ht="17.25" customHeight="1">
      <c r="A33" s="54">
        <v>9</v>
      </c>
      <c r="B33" s="71" t="s">
        <v>72</v>
      </c>
      <c r="C33" s="71"/>
      <c r="D33" s="71"/>
      <c r="E33" s="71"/>
      <c r="F33" s="55">
        <f>D16</f>
        <v>562.1</v>
      </c>
      <c r="G33" s="8"/>
    </row>
    <row r="34" spans="1:7" ht="17.25" customHeight="1">
      <c r="A34" s="56"/>
      <c r="B34" s="75" t="s">
        <v>8</v>
      </c>
      <c r="C34" s="75"/>
      <c r="D34" s="75"/>
      <c r="E34" s="75"/>
      <c r="F34" s="57">
        <f>F22+F23+F25+F26+F32+F31+F24+F30+F33</f>
        <v>588227.909</v>
      </c>
      <c r="G34" s="8"/>
    </row>
    <row r="35" spans="1:7" s="19" customFormat="1" ht="21" customHeight="1">
      <c r="A35" s="7"/>
      <c r="B35" s="3"/>
      <c r="C35" s="3"/>
      <c r="D35" s="3"/>
      <c r="E35" s="3"/>
      <c r="F35" s="3"/>
      <c r="G35" s="5"/>
    </row>
    <row r="36" spans="1:6" ht="15.75">
      <c r="A36" s="48" t="s">
        <v>59</v>
      </c>
      <c r="B36" s="48"/>
      <c r="C36" s="48"/>
      <c r="D36" s="48"/>
      <c r="E36" s="48"/>
      <c r="F36" s="1">
        <f>D7+D17-F34</f>
        <v>-178900.73899999994</v>
      </c>
    </row>
    <row r="37" spans="1:6" ht="18" customHeight="1">
      <c r="A37" s="48" t="s">
        <v>51</v>
      </c>
      <c r="B37" s="48"/>
      <c r="C37" s="48"/>
      <c r="D37" s="48"/>
      <c r="E37" s="48"/>
      <c r="F37" s="1">
        <f>F17</f>
        <v>-105517.86</v>
      </c>
    </row>
    <row r="38" spans="1:6" ht="20.25" customHeight="1" outlineLevel="1">
      <c r="A38" s="49" t="s">
        <v>52</v>
      </c>
      <c r="B38" s="49"/>
      <c r="C38" s="49"/>
      <c r="D38" s="49"/>
      <c r="E38" s="49"/>
      <c r="F38" s="1">
        <f>F37+F36</f>
        <v>-284418.59899999993</v>
      </c>
    </row>
    <row r="39" ht="18" customHeight="1"/>
    <row r="40" ht="11.25" customHeight="1"/>
    <row r="41" spans="1:6" ht="15.75">
      <c r="A41" s="20" t="s">
        <v>15</v>
      </c>
      <c r="B41" s="20" t="s">
        <v>9</v>
      </c>
      <c r="C41" s="79" t="s">
        <v>27</v>
      </c>
      <c r="D41" s="80"/>
      <c r="E41" s="81"/>
      <c r="F41" s="20" t="s">
        <v>28</v>
      </c>
    </row>
    <row r="42" spans="1:6" ht="15.75">
      <c r="A42" s="43">
        <v>1</v>
      </c>
      <c r="B42" s="30">
        <v>42173</v>
      </c>
      <c r="C42" s="103" t="s">
        <v>41</v>
      </c>
      <c r="D42" s="104"/>
      <c r="E42" s="105"/>
      <c r="F42" s="31">
        <v>492</v>
      </c>
    </row>
    <row r="43" spans="1:6" s="32" customFormat="1" ht="15.75">
      <c r="A43" s="43">
        <v>2</v>
      </c>
      <c r="B43" s="30">
        <v>42174</v>
      </c>
      <c r="C43" s="94" t="s">
        <v>42</v>
      </c>
      <c r="D43" s="95"/>
      <c r="E43" s="96"/>
      <c r="F43" s="36">
        <v>654</v>
      </c>
    </row>
    <row r="44" spans="1:6" s="32" customFormat="1" ht="31.5" customHeight="1">
      <c r="A44" s="43">
        <v>3</v>
      </c>
      <c r="B44" s="25">
        <v>42191</v>
      </c>
      <c r="C44" s="100" t="s">
        <v>58</v>
      </c>
      <c r="D44" s="101"/>
      <c r="E44" s="102"/>
      <c r="F44" s="26">
        <f>1218+368</f>
        <v>1586</v>
      </c>
    </row>
    <row r="45" spans="1:6" s="24" customFormat="1" ht="15.75">
      <c r="A45" s="43">
        <v>4</v>
      </c>
      <c r="B45" s="25">
        <v>42200</v>
      </c>
      <c r="C45" s="100" t="s">
        <v>55</v>
      </c>
      <c r="D45" s="101"/>
      <c r="E45" s="102"/>
      <c r="F45" s="26">
        <v>1123</v>
      </c>
    </row>
    <row r="46" spans="1:6" s="24" customFormat="1" ht="15.75">
      <c r="A46" s="43">
        <v>5</v>
      </c>
      <c r="B46" s="33">
        <v>42220</v>
      </c>
      <c r="C46" s="97" t="s">
        <v>57</v>
      </c>
      <c r="D46" s="98"/>
      <c r="E46" s="99"/>
      <c r="F46" s="34">
        <f>296+34</f>
        <v>330</v>
      </c>
    </row>
    <row r="47" spans="1:6" s="35" customFormat="1" ht="15.75">
      <c r="A47" s="43">
        <v>6</v>
      </c>
      <c r="B47" s="33">
        <v>42235</v>
      </c>
      <c r="C47" s="97" t="s">
        <v>47</v>
      </c>
      <c r="D47" s="98"/>
      <c r="E47" s="99"/>
      <c r="F47" s="34">
        <v>454231</v>
      </c>
    </row>
    <row r="48" spans="1:6" s="35" customFormat="1" ht="15.75">
      <c r="A48" s="43">
        <v>7</v>
      </c>
      <c r="B48" s="38">
        <v>42272</v>
      </c>
      <c r="C48" s="114" t="s">
        <v>42</v>
      </c>
      <c r="D48" s="115"/>
      <c r="E48" s="116"/>
      <c r="F48" s="37">
        <v>654</v>
      </c>
    </row>
    <row r="49" spans="1:6" s="39" customFormat="1" ht="15">
      <c r="A49" s="43">
        <v>8</v>
      </c>
      <c r="B49" s="40">
        <v>42282</v>
      </c>
      <c r="C49" s="109" t="s">
        <v>44</v>
      </c>
      <c r="D49" s="110"/>
      <c r="E49" s="111"/>
      <c r="F49" s="41">
        <v>1481</v>
      </c>
    </row>
    <row r="50" spans="1:6" s="42" customFormat="1" ht="15">
      <c r="A50" s="43">
        <v>9</v>
      </c>
      <c r="B50" s="40">
        <v>42286</v>
      </c>
      <c r="C50" s="109" t="s">
        <v>55</v>
      </c>
      <c r="D50" s="110"/>
      <c r="E50" s="111"/>
      <c r="F50" s="41">
        <v>702</v>
      </c>
    </row>
    <row r="51" spans="1:6" s="42" customFormat="1" ht="15">
      <c r="A51" s="43">
        <v>10</v>
      </c>
      <c r="B51" s="40">
        <v>42289</v>
      </c>
      <c r="C51" s="109" t="s">
        <v>45</v>
      </c>
      <c r="D51" s="110"/>
      <c r="E51" s="111"/>
      <c r="F51" s="41">
        <f>673+654</f>
        <v>1327</v>
      </c>
    </row>
    <row r="52" spans="1:6" s="42" customFormat="1" ht="33" customHeight="1">
      <c r="A52" s="43">
        <v>11</v>
      </c>
      <c r="B52" s="40">
        <v>42290</v>
      </c>
      <c r="C52" s="109" t="s">
        <v>46</v>
      </c>
      <c r="D52" s="110"/>
      <c r="E52" s="111"/>
      <c r="F52" s="41">
        <v>1117</v>
      </c>
    </row>
    <row r="53" spans="1:6" s="42" customFormat="1" ht="15">
      <c r="A53" s="43">
        <v>12</v>
      </c>
      <c r="B53" s="44">
        <v>42354</v>
      </c>
      <c r="C53" s="106" t="s">
        <v>56</v>
      </c>
      <c r="D53" s="107"/>
      <c r="E53" s="108"/>
      <c r="F53" s="45">
        <f>616+822</f>
        <v>1438</v>
      </c>
    </row>
    <row r="54" spans="1:6" s="46" customFormat="1" ht="15.75">
      <c r="A54" s="93" t="s">
        <v>29</v>
      </c>
      <c r="B54" s="93"/>
      <c r="C54" s="93"/>
      <c r="D54" s="93"/>
      <c r="E54" s="93"/>
      <c r="F54" s="21">
        <f>SUM(F42:F53)</f>
        <v>465135</v>
      </c>
    </row>
    <row r="55" spans="1:6" s="19" customFormat="1" ht="15.75">
      <c r="A55" s="7"/>
      <c r="B55" s="3"/>
      <c r="C55" s="3"/>
      <c r="D55" s="3"/>
      <c r="E55" s="3"/>
      <c r="F55" s="3"/>
    </row>
  </sheetData>
  <sheetProtection selectLockedCells="1" selectUnlockedCells="1"/>
  <mergeCells count="32">
    <mergeCell ref="A1:F1"/>
    <mergeCell ref="A2:F2"/>
    <mergeCell ref="A19:F19"/>
    <mergeCell ref="B21:E21"/>
    <mergeCell ref="B22:E22"/>
    <mergeCell ref="B32:E32"/>
    <mergeCell ref="B31:E31"/>
    <mergeCell ref="I25:J25"/>
    <mergeCell ref="B24:E24"/>
    <mergeCell ref="B30:E30"/>
    <mergeCell ref="B34:E34"/>
    <mergeCell ref="B25:E25"/>
    <mergeCell ref="C48:E48"/>
    <mergeCell ref="C49:E49"/>
    <mergeCell ref="C51:E51"/>
    <mergeCell ref="C52:E52"/>
    <mergeCell ref="C50:E50"/>
    <mergeCell ref="B23:E23"/>
    <mergeCell ref="B26:E26"/>
    <mergeCell ref="B27:E27"/>
    <mergeCell ref="B28:E28"/>
    <mergeCell ref="B29:E29"/>
    <mergeCell ref="A54:E54"/>
    <mergeCell ref="C43:E43"/>
    <mergeCell ref="C46:E46"/>
    <mergeCell ref="C45:E45"/>
    <mergeCell ref="B33:E33"/>
    <mergeCell ref="C41:E41"/>
    <mergeCell ref="C42:E42"/>
    <mergeCell ref="C44:E44"/>
    <mergeCell ref="C47:E47"/>
    <mergeCell ref="C53:E53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2017-05-17T16:02:21Z</cp:lastPrinted>
  <dcterms:created xsi:type="dcterms:W3CDTF">2015-10-12T10:40:12Z</dcterms:created>
  <dcterms:modified xsi:type="dcterms:W3CDTF">2018-03-27T13:24:25Z</dcterms:modified>
  <cp:category/>
  <cp:version/>
  <cp:contentType/>
  <cp:contentStatus/>
</cp:coreProperties>
</file>