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5 (2)" sheetId="4" r:id="rId4"/>
    <sheet name="2014" sheetId="5" r:id="rId5"/>
  </sheets>
  <definedNames>
    <definedName name="_xlnm.Print_Area" localSheetId="2">'2015'!$A$1:$F$35</definedName>
    <definedName name="_xlnm.Print_Area" localSheetId="3">'2015 (2)'!$A$1:$F$35</definedName>
    <definedName name="_xlnm.Print_Area" localSheetId="1">'2016'!$A$1:$F$40</definedName>
  </definedNames>
  <calcPr fullCalcOnLoad="1"/>
</workbook>
</file>

<file path=xl/sharedStrings.xml><?xml version="1.0" encoding="utf-8"?>
<sst xmlns="http://schemas.openxmlformats.org/spreadsheetml/2006/main" count="274" uniqueCount="101">
  <si>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</si>
  <si>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</si>
  <si>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</si>
  <si>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</si>
  <si>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</si>
  <si>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</si>
  <si>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</si>
  <si>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</si>
  <si>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</si>
  <si>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</si>
  <si>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</si>
  <si>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</si>
  <si>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</si>
  <si>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</si>
  <si>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</si>
  <si>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</si>
  <si>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</si>
  <si>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</si>
  <si>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</si>
  <si>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</si>
  <si>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</si>
  <si>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</si>
  <si>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</si>
  <si>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</si>
  <si>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</si>
  <si>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</si>
  <si>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</si>
  <si>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</si>
  <si>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</si>
  <si>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</si>
  <si>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</si>
  <si>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</si>
  <si>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</si>
  <si>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</si>
  <si>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</si>
  <si>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</si>
  <si>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</si>
  <si>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</si>
  <si>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</si>
  <si>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</si>
  <si>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</si>
  <si>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</si>
  <si>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</si>
  <si>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</si>
  <si>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</si>
  <si>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</si>
  <si>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</si>
  <si>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</si>
  <si>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</si>
  <si>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</si>
  <si>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</si>
  <si>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</si>
  <si>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</si>
  <si>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</si>
  <si>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</si>
  <si>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</si>
  <si>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7.</t>
  </si>
  <si>
    <t>Осмотры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</si>
  <si>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</si>
  <si>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</si>
  <si>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</si>
  <si>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</si>
  <si>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Сумма</t>
  </si>
  <si>
    <t>осмотр эл/сетей</t>
  </si>
  <si>
    <t>Экономист ООО «УК Старый город»                                                                    Хромушина Т.В.</t>
  </si>
  <si>
    <t>Ул. Горького, д. 100</t>
  </si>
  <si>
    <t>В управлении ООО «УК Старый Город» - с 01.09.2013  года</t>
  </si>
  <si>
    <t>Общая площадь квартир –  403,60 м.кв.</t>
  </si>
  <si>
    <r>
      <t xml:space="preserve">Остаток на 01.01.2014 года – </t>
    </r>
    <r>
      <rPr>
        <b/>
        <sz val="14"/>
        <rFont val="Times New Roman"/>
        <family val="1"/>
      </rPr>
      <t>6704,36(+)</t>
    </r>
  </si>
  <si>
    <t>Задолженность на 01.09.2013 г</t>
  </si>
  <si>
    <t>осмотры эл/сетей</t>
  </si>
  <si>
    <t>14494,93</t>
  </si>
  <si>
    <t>06,05,2014</t>
  </si>
  <si>
    <t>осмотр эл.сетей</t>
  </si>
  <si>
    <t>16,07,2014</t>
  </si>
  <si>
    <t>В управлении ООО «УК Старый Город» -   с 01.09.2013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</si>
  <si>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</si>
  <si>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</si>
  <si>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</si>
  <si>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</si>
  <si>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</si>
  <si>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</si>
  <si>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</si>
  <si>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</si>
  <si>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</si>
  <si>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</si>
  <si>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Покос</t>
  </si>
  <si>
    <t>Вывоз КГМ + покос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</si>
  <si>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</si>
  <si>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</si>
  <si>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</si>
  <si>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</si>
  <si>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</si>
  <si>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</si>
  <si>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</si>
  <si>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</si>
  <si>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</si>
  <si>
    <t>Хол.вода на соид</t>
  </si>
  <si>
    <t>Водоотведение на соид</t>
  </si>
  <si>
    <t>Электроэнергия на соид</t>
  </si>
  <si>
    <t>Изготовление светового адресного указателя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</si>
</sst>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1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49" fillId="33" borderId="0" xfId="0" applyNumberFormat="1" applyFont="1" applyFill="1" applyAlignment="1">
      <alignment/>
    </xf>
    <xf numFmtId="4" fontId="1" fillId="0" borderId="22" xfId="0" applyNumberFormat="1" applyFont="1" applyBorder="1" applyAlignment="1">
      <alignment horizontal="center" vertical="center" wrapText="1"/>
    </xf>
    <xf numFmtId="14" fontId="47" fillId="33" borderId="13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left" vertical="center" wrapText="1"/>
    </xf>
    <xf numFmtId="0" fontId="47" fillId="33" borderId="32" xfId="0" applyFont="1" applyFill="1" applyBorder="1" applyAlignment="1">
      <alignment horizontal="left" vertical="center" wrapText="1"/>
    </xf>
    <xf numFmtId="0" fontId="47" fillId="33" borderId="33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5">
      <selection activeCell="A36" sqref="A3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88</v>
      </c>
      <c r="B1" s="82"/>
      <c r="C1" s="82"/>
      <c r="D1" s="82"/>
      <c r="E1" s="82"/>
      <c r="F1" s="82"/>
      <c r="G1" s="67"/>
    </row>
    <row r="2" spans="1:8" ht="15.75">
      <c r="A2" s="82" t="s">
        <v>65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403.6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89</v>
      </c>
      <c r="C7" s="9"/>
      <c r="D7" s="13">
        <f>'2016'!F32</f>
        <v>71839.488</v>
      </c>
      <c r="E7" s="9" t="s">
        <v>22</v>
      </c>
      <c r="F7" s="9"/>
    </row>
    <row r="8" spans="1:6" ht="15.75">
      <c r="A8" s="9" t="s">
        <v>90</v>
      </c>
      <c r="C8" s="12"/>
      <c r="D8" s="14">
        <f>C19</f>
        <v>-44365.04999999999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91</v>
      </c>
      <c r="D10" s="17" t="s">
        <v>0</v>
      </c>
      <c r="E10" s="17" t="s">
        <v>29</v>
      </c>
      <c r="F10" s="17" t="s">
        <v>92</v>
      </c>
    </row>
    <row r="11" spans="1:9" s="20" customFormat="1" ht="30" customHeight="1">
      <c r="A11" s="4">
        <v>1</v>
      </c>
      <c r="B11" s="18" t="s">
        <v>2</v>
      </c>
      <c r="C11" s="55">
        <v>-34316.68999999999</v>
      </c>
      <c r="D11" s="53">
        <f>49282.18+789.98</f>
        <v>50072.16</v>
      </c>
      <c r="E11" s="53">
        <v>35273.05</v>
      </c>
      <c r="F11" s="53">
        <f aca="true" t="shared" si="0" ref="F11:F18">C11-D11+E11</f>
        <v>-49115.79999999999</v>
      </c>
      <c r="G11" s="16" t="s">
        <v>44</v>
      </c>
      <c r="H11" s="16">
        <v>9.36</v>
      </c>
      <c r="I11" s="62">
        <f>H11*12*H23</f>
        <v>45332.352</v>
      </c>
    </row>
    <row r="12" spans="1:9" s="20" customFormat="1" ht="15.75">
      <c r="A12" s="4">
        <v>2</v>
      </c>
      <c r="B12" s="18" t="s">
        <v>3</v>
      </c>
      <c r="C12" s="55">
        <v>-4619.659999999998</v>
      </c>
      <c r="D12" s="53">
        <f>6634.06+106.34</f>
        <v>6740.400000000001</v>
      </c>
      <c r="E12" s="53">
        <v>4748.2</v>
      </c>
      <c r="F12" s="53">
        <f t="shared" si="0"/>
        <v>-6611.859999999998</v>
      </c>
      <c r="G12" s="16" t="s">
        <v>45</v>
      </c>
      <c r="H12" s="16">
        <v>4</v>
      </c>
      <c r="I12" s="63">
        <f>H12*12*H23</f>
        <v>19372.800000000003</v>
      </c>
    </row>
    <row r="13" spans="1:9" s="20" customFormat="1" ht="29.25" customHeight="1">
      <c r="A13" s="4">
        <v>3</v>
      </c>
      <c r="B13" s="18" t="s">
        <v>47</v>
      </c>
      <c r="C13" s="55">
        <v>-1869.76</v>
      </c>
      <c r="D13" s="53">
        <f>2685.16+43.04</f>
        <v>2728.2</v>
      </c>
      <c r="E13" s="53">
        <v>1921.88</v>
      </c>
      <c r="F13" s="53">
        <f t="shared" si="0"/>
        <v>-2676.08</v>
      </c>
      <c r="G13" s="16" t="s">
        <v>95</v>
      </c>
      <c r="H13" s="16">
        <v>0.6</v>
      </c>
      <c r="I13" s="63">
        <f>H13*12*H23</f>
        <v>2905.92</v>
      </c>
    </row>
    <row r="14" spans="1:8" s="20" customFormat="1" ht="30" customHeight="1">
      <c r="A14" s="4">
        <v>4</v>
      </c>
      <c r="B14" s="18" t="s">
        <v>48</v>
      </c>
      <c r="C14" s="55">
        <v>-953.3600000000002</v>
      </c>
      <c r="D14" s="53">
        <f>2027.66+21.94</f>
        <v>2049.6</v>
      </c>
      <c r="E14" s="53">
        <v>1241.52</v>
      </c>
      <c r="F14" s="53">
        <f t="shared" si="0"/>
        <v>-1761.44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55">
        <v>-2605.5799999999995</v>
      </c>
      <c r="D15" s="53">
        <v>341.09</v>
      </c>
      <c r="E15" s="53">
        <v>626.67</v>
      </c>
      <c r="F15" s="53">
        <f t="shared" si="0"/>
        <v>-2319.9999999999995</v>
      </c>
      <c r="G15" s="19"/>
      <c r="H15" s="77" t="s">
        <v>96</v>
      </c>
    </row>
    <row r="16" spans="1:8" s="20" customFormat="1" ht="30" customHeight="1">
      <c r="A16" s="4">
        <v>6</v>
      </c>
      <c r="B16" s="18" t="s">
        <v>97</v>
      </c>
      <c r="C16" s="78">
        <v>0</v>
      </c>
      <c r="D16" s="54">
        <f>224.46-4.31+79.13</f>
        <v>299.28</v>
      </c>
      <c r="E16" s="54">
        <v>187.5</v>
      </c>
      <c r="F16" s="53">
        <f t="shared" si="0"/>
        <v>-111.77999999999997</v>
      </c>
      <c r="G16" s="19"/>
      <c r="H16" s="77"/>
    </row>
    <row r="17" spans="1:8" s="20" customFormat="1" ht="30" customHeight="1">
      <c r="A17" s="4">
        <v>7</v>
      </c>
      <c r="B17" s="18" t="s">
        <v>98</v>
      </c>
      <c r="C17" s="78">
        <v>0</v>
      </c>
      <c r="D17" s="54">
        <f>160.96-3.48+3.48</f>
        <v>160.96</v>
      </c>
      <c r="E17" s="54">
        <v>93.07</v>
      </c>
      <c r="F17" s="53">
        <f t="shared" si="0"/>
        <v>-67.89000000000001</v>
      </c>
      <c r="G17" s="19"/>
      <c r="H17" s="77"/>
    </row>
    <row r="18" spans="1:8" s="20" customFormat="1" ht="30" customHeight="1">
      <c r="A18" s="4">
        <v>8</v>
      </c>
      <c r="B18" s="18" t="s">
        <v>99</v>
      </c>
      <c r="C18" s="78">
        <v>0</v>
      </c>
      <c r="D18" s="54">
        <f>6706.03-139.68+2154.33</f>
        <v>8720.68</v>
      </c>
      <c r="E18" s="54">
        <v>5354.9</v>
      </c>
      <c r="F18" s="53">
        <f t="shared" si="0"/>
        <v>-3365.7800000000007</v>
      </c>
      <c r="G18" s="19"/>
      <c r="H18" s="77"/>
    </row>
    <row r="19" spans="1:6" ht="19.5" customHeight="1">
      <c r="A19" s="4"/>
      <c r="B19" s="18" t="s">
        <v>4</v>
      </c>
      <c r="C19" s="54">
        <f>SUM(C11:C18)</f>
        <v>-44365.04999999999</v>
      </c>
      <c r="D19" s="54">
        <f>SUM(D11:D18)</f>
        <v>71112.37</v>
      </c>
      <c r="E19" s="54">
        <f>SUM(E11:E18)</f>
        <v>49446.78999999999</v>
      </c>
      <c r="F19" s="54">
        <f>SUM(F11:F18)</f>
        <v>-66030.62999999999</v>
      </c>
    </row>
    <row r="20" ht="11.25" customHeight="1"/>
    <row r="21" spans="1:6" ht="15.75">
      <c r="A21" s="82" t="s">
        <v>30</v>
      </c>
      <c r="B21" s="82"/>
      <c r="C21" s="82"/>
      <c r="D21" s="82"/>
      <c r="E21" s="82"/>
      <c r="F21" s="82"/>
    </row>
    <row r="22" spans="1:8" ht="15.75">
      <c r="A22" s="67"/>
      <c r="B22" s="67"/>
      <c r="C22" s="67"/>
      <c r="D22" s="67"/>
      <c r="E22" s="67"/>
      <c r="F22" s="67"/>
      <c r="H22" s="5" t="s">
        <v>31</v>
      </c>
    </row>
    <row r="23" spans="1:8" ht="33" customHeight="1">
      <c r="A23" s="17" t="s">
        <v>43</v>
      </c>
      <c r="B23" s="83" t="s">
        <v>6</v>
      </c>
      <c r="C23" s="83"/>
      <c r="D23" s="83"/>
      <c r="E23" s="83"/>
      <c r="F23" s="21" t="s">
        <v>18</v>
      </c>
      <c r="G23" s="22"/>
      <c r="H23" s="5">
        <f>D5</f>
        <v>403.6</v>
      </c>
    </row>
    <row r="24" spans="1:10" ht="18" customHeight="1">
      <c r="A24" s="68">
        <v>1</v>
      </c>
      <c r="B24" s="84" t="s">
        <v>8</v>
      </c>
      <c r="C24" s="84"/>
      <c r="D24" s="84"/>
      <c r="E24" s="84"/>
      <c r="F24" s="69">
        <f>I12</f>
        <v>19372.800000000003</v>
      </c>
      <c r="G24" s="12"/>
      <c r="H24" s="5" t="s">
        <v>32</v>
      </c>
      <c r="I24" s="5" t="s">
        <v>33</v>
      </c>
      <c r="J24" s="5" t="s">
        <v>34</v>
      </c>
    </row>
    <row r="25" spans="1:7" ht="18" customHeight="1">
      <c r="A25" s="70">
        <v>2</v>
      </c>
      <c r="B25" s="85" t="s">
        <v>48</v>
      </c>
      <c r="C25" s="85"/>
      <c r="D25" s="85"/>
      <c r="E25" s="85"/>
      <c r="F25" s="71">
        <f>D14</f>
        <v>2049.6</v>
      </c>
      <c r="G25" s="12"/>
    </row>
    <row r="26" spans="1:7" ht="18" customHeight="1">
      <c r="A26" s="70">
        <v>3</v>
      </c>
      <c r="B26" s="85" t="s">
        <v>87</v>
      </c>
      <c r="C26" s="85"/>
      <c r="D26" s="85"/>
      <c r="E26" s="85"/>
      <c r="F26" s="71">
        <f>I13</f>
        <v>2905.92</v>
      </c>
      <c r="G26" s="12"/>
    </row>
    <row r="27" spans="1:7" ht="16.5" customHeight="1" outlineLevel="1">
      <c r="A27" s="70">
        <v>4</v>
      </c>
      <c r="B27" s="85" t="s">
        <v>12</v>
      </c>
      <c r="C27" s="85"/>
      <c r="D27" s="85"/>
      <c r="E27" s="85"/>
      <c r="F27" s="71">
        <f>F28+F29+F30</f>
        <v>3000</v>
      </c>
      <c r="G27" s="12"/>
    </row>
    <row r="28" spans="1:7" ht="18" customHeight="1" outlineLevel="1">
      <c r="A28" s="70" t="s">
        <v>13</v>
      </c>
      <c r="B28" s="85" t="s">
        <v>35</v>
      </c>
      <c r="C28" s="85"/>
      <c r="D28" s="85"/>
      <c r="E28" s="85"/>
      <c r="F28" s="71">
        <v>0</v>
      </c>
      <c r="G28" s="12"/>
    </row>
    <row r="29" spans="1:7" ht="19.5" customHeight="1" outlineLevel="1">
      <c r="A29" s="70" t="s">
        <v>13</v>
      </c>
      <c r="B29" s="85" t="s">
        <v>36</v>
      </c>
      <c r="C29" s="85"/>
      <c r="D29" s="85"/>
      <c r="E29" s="85"/>
      <c r="F29" s="71">
        <v>0</v>
      </c>
      <c r="G29" s="12"/>
    </row>
    <row r="30" spans="1:7" ht="19.5" customHeight="1" outlineLevel="1">
      <c r="A30" s="70" t="s">
        <v>13</v>
      </c>
      <c r="B30" s="85" t="s">
        <v>100</v>
      </c>
      <c r="C30" s="85"/>
      <c r="D30" s="85"/>
      <c r="E30" s="85"/>
      <c r="F30" s="71">
        <f>F44</f>
        <v>3000</v>
      </c>
      <c r="G30" s="12"/>
    </row>
    <row r="31" spans="1:7" ht="17.25" customHeight="1">
      <c r="A31" s="70">
        <v>5</v>
      </c>
      <c r="B31" s="81" t="s">
        <v>52</v>
      </c>
      <c r="C31" s="81"/>
      <c r="D31" s="81"/>
      <c r="E31" s="81"/>
      <c r="F31" s="71">
        <f>D15</f>
        <v>341.09</v>
      </c>
      <c r="G31" s="12"/>
    </row>
    <row r="32" spans="1:7" ht="17.25" customHeight="1">
      <c r="A32" s="70">
        <v>6</v>
      </c>
      <c r="B32" s="81" t="s">
        <v>58</v>
      </c>
      <c r="C32" s="81"/>
      <c r="D32" s="81"/>
      <c r="E32" s="81"/>
      <c r="F32" s="71">
        <f>D12+D13</f>
        <v>9468.6</v>
      </c>
      <c r="G32" s="12"/>
    </row>
    <row r="33" spans="1:7" ht="17.25" customHeight="1">
      <c r="A33" s="25">
        <v>7</v>
      </c>
      <c r="B33" s="81" t="s">
        <v>97</v>
      </c>
      <c r="C33" s="81"/>
      <c r="D33" s="81"/>
      <c r="E33" s="81"/>
      <c r="F33" s="3">
        <f>D16</f>
        <v>299.28</v>
      </c>
      <c r="G33" s="12"/>
    </row>
    <row r="34" spans="1:7" ht="17.25" customHeight="1">
      <c r="A34" s="25">
        <v>8</v>
      </c>
      <c r="B34" s="81" t="s">
        <v>98</v>
      </c>
      <c r="C34" s="81"/>
      <c r="D34" s="81"/>
      <c r="E34" s="81"/>
      <c r="F34" s="3">
        <f>D17</f>
        <v>160.96</v>
      </c>
      <c r="G34" s="12"/>
    </row>
    <row r="35" spans="1:7" ht="17.25" customHeight="1">
      <c r="A35" s="25">
        <v>9</v>
      </c>
      <c r="B35" s="81" t="s">
        <v>99</v>
      </c>
      <c r="C35" s="81"/>
      <c r="D35" s="81"/>
      <c r="E35" s="81"/>
      <c r="F35" s="3">
        <f>D18</f>
        <v>8720.68</v>
      </c>
      <c r="G35" s="12"/>
    </row>
    <row r="36" spans="1:7" s="28" customFormat="1" ht="21" customHeight="1">
      <c r="A36" s="72"/>
      <c r="B36" s="90" t="s">
        <v>14</v>
      </c>
      <c r="C36" s="90"/>
      <c r="D36" s="90"/>
      <c r="E36" s="90"/>
      <c r="F36" s="73">
        <f>F24+F25+F26+F27+F32+F31+F33+F34+F35</f>
        <v>46318.92999999999</v>
      </c>
      <c r="G36" s="9"/>
    </row>
    <row r="38" spans="1:6" ht="18" customHeight="1">
      <c r="A38" s="91" t="s">
        <v>93</v>
      </c>
      <c r="B38" s="92"/>
      <c r="C38" s="92"/>
      <c r="D38" s="92"/>
      <c r="E38" s="93"/>
      <c r="F38" s="3">
        <f>D7+D19-F36</f>
        <v>96632.92800000001</v>
      </c>
    </row>
    <row r="39" spans="1:6" ht="20.25" customHeight="1">
      <c r="A39" s="91" t="s">
        <v>94</v>
      </c>
      <c r="B39" s="92"/>
      <c r="C39" s="92"/>
      <c r="D39" s="92"/>
      <c r="E39" s="93"/>
      <c r="F39" s="3">
        <f>F19</f>
        <v>-66030.62999999999</v>
      </c>
    </row>
    <row r="40" spans="1:6" ht="18" customHeight="1">
      <c r="A40" s="61" t="s">
        <v>77</v>
      </c>
      <c r="B40" s="61"/>
      <c r="C40" s="61"/>
      <c r="D40" s="61"/>
      <c r="E40" s="61"/>
      <c r="F40" s="3">
        <f>F38+F39</f>
        <v>30602.298000000024</v>
      </c>
    </row>
    <row r="41" ht="11.25" customHeight="1"/>
    <row r="43" spans="1:6" ht="15.75">
      <c r="A43" s="29" t="s">
        <v>26</v>
      </c>
      <c r="B43" s="29" t="s">
        <v>17</v>
      </c>
      <c r="C43" s="94" t="s">
        <v>38</v>
      </c>
      <c r="D43" s="95"/>
      <c r="E43" s="96"/>
      <c r="F43" s="29" t="s">
        <v>39</v>
      </c>
    </row>
    <row r="44" spans="1:6" ht="33.75" customHeight="1">
      <c r="A44" s="74"/>
      <c r="B44" s="79">
        <v>43021</v>
      </c>
      <c r="C44" s="97" t="s">
        <v>100</v>
      </c>
      <c r="D44" s="98"/>
      <c r="E44" s="99"/>
      <c r="F44" s="80">
        <v>3000</v>
      </c>
    </row>
    <row r="45" spans="1:6" ht="15.75">
      <c r="A45" s="74"/>
      <c r="B45" s="75"/>
      <c r="C45" s="86"/>
      <c r="D45" s="87"/>
      <c r="E45" s="88"/>
      <c r="F45" s="76"/>
    </row>
    <row r="46" spans="1:6" s="28" customFormat="1" ht="15.75">
      <c r="A46" s="89" t="s">
        <v>40</v>
      </c>
      <c r="B46" s="89"/>
      <c r="C46" s="89"/>
      <c r="D46" s="89"/>
      <c r="E46" s="89"/>
      <c r="F46" s="30">
        <f>SUM(F44:F45)</f>
        <v>3000</v>
      </c>
    </row>
  </sheetData>
  <sheetProtection/>
  <mergeCells count="23">
    <mergeCell ref="C44:E44"/>
    <mergeCell ref="B33:E33"/>
    <mergeCell ref="B34:E34"/>
    <mergeCell ref="B29:E29"/>
    <mergeCell ref="B30:E30"/>
    <mergeCell ref="B31:E31"/>
    <mergeCell ref="C45:E45"/>
    <mergeCell ref="A46:E46"/>
    <mergeCell ref="B32:E32"/>
    <mergeCell ref="B36:E36"/>
    <mergeCell ref="A38:E38"/>
    <mergeCell ref="A39:E39"/>
    <mergeCell ref="C43:E43"/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0"/>
  <sheetViews>
    <sheetView view="pageBreakPreview" zoomScaleSheetLayoutView="100" zoomScalePageLayoutView="0" workbookViewId="0" topLeftCell="A12">
      <selection activeCell="G14" sqref="G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79</v>
      </c>
      <c r="B1" s="82"/>
      <c r="C1" s="82"/>
      <c r="D1" s="82"/>
      <c r="E1" s="82"/>
      <c r="F1" s="82"/>
      <c r="G1" s="66"/>
    </row>
    <row r="2" spans="1:8" ht="15.75">
      <c r="A2" s="82" t="s">
        <v>65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403.6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80</v>
      </c>
      <c r="C7" s="9"/>
      <c r="D7" s="13">
        <f>'2015'!F32</f>
        <v>50248.928</v>
      </c>
      <c r="E7" s="9" t="s">
        <v>22</v>
      </c>
      <c r="F7" s="9"/>
    </row>
    <row r="8" spans="1:6" ht="15.75">
      <c r="A8" s="9" t="s">
        <v>81</v>
      </c>
      <c r="C8" s="12"/>
      <c r="D8" s="14">
        <f>C16</f>
        <v>-32010.29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82</v>
      </c>
      <c r="D10" s="17" t="s">
        <v>0</v>
      </c>
      <c r="E10" s="17" t="s">
        <v>29</v>
      </c>
      <c r="F10" s="17" t="s">
        <v>83</v>
      </c>
    </row>
    <row r="11" spans="1:9" s="20" customFormat="1" ht="30" customHeight="1">
      <c r="A11" s="4">
        <v>1</v>
      </c>
      <c r="B11" s="18" t="s">
        <v>2</v>
      </c>
      <c r="C11" s="55">
        <f>'2015'!F11</f>
        <v>-24948.21</v>
      </c>
      <c r="D11" s="53">
        <v>45332.28</v>
      </c>
      <c r="E11" s="53">
        <v>35963.8</v>
      </c>
      <c r="F11" s="53">
        <f>C11-D11+E11</f>
        <v>-34316.68999999999</v>
      </c>
      <c r="G11" s="16" t="s">
        <v>44</v>
      </c>
      <c r="H11" s="16">
        <v>9.36</v>
      </c>
      <c r="I11" s="62">
        <f>H11*12*H20</f>
        <v>45332.352</v>
      </c>
    </row>
    <row r="12" spans="1:9" s="20" customFormat="1" ht="15.75">
      <c r="A12" s="4">
        <v>2</v>
      </c>
      <c r="B12" s="18" t="s">
        <v>3</v>
      </c>
      <c r="C12" s="55">
        <f>'2015'!F12</f>
        <v>-3358.4699999999993</v>
      </c>
      <c r="D12" s="53">
        <v>6102.36</v>
      </c>
      <c r="E12" s="53">
        <v>4841.17</v>
      </c>
      <c r="F12" s="53">
        <f>C12-D12+E12</f>
        <v>-4619.659999999998</v>
      </c>
      <c r="G12" s="16" t="s">
        <v>45</v>
      </c>
      <c r="H12" s="16">
        <v>4</v>
      </c>
      <c r="I12" s="63">
        <f>H12*12*H20</f>
        <v>19372.800000000003</v>
      </c>
    </row>
    <row r="13" spans="1:9" s="20" customFormat="1" ht="29.25" customHeight="1">
      <c r="A13" s="4">
        <v>3</v>
      </c>
      <c r="B13" s="18" t="s">
        <v>47</v>
      </c>
      <c r="C13" s="55">
        <f>'2015'!F13</f>
        <v>-1359.31</v>
      </c>
      <c r="D13" s="53">
        <v>2469.96</v>
      </c>
      <c r="E13" s="53">
        <v>1959.51</v>
      </c>
      <c r="F13" s="53">
        <f>C13-D13+E13</f>
        <v>-1869.76</v>
      </c>
      <c r="G13" s="16" t="s">
        <v>95</v>
      </c>
      <c r="H13" s="16">
        <v>0.6</v>
      </c>
      <c r="I13" s="63">
        <f>H13*12*H20</f>
        <v>2905.92</v>
      </c>
    </row>
    <row r="14" spans="1:8" s="20" customFormat="1" ht="30" customHeight="1">
      <c r="A14" s="4">
        <v>4</v>
      </c>
      <c r="B14" s="18" t="s">
        <v>48</v>
      </c>
      <c r="C14" s="55">
        <f>'2015'!F14</f>
        <v>-693.0700000000002</v>
      </c>
      <c r="D14" s="53">
        <v>1259.16</v>
      </c>
      <c r="E14" s="53">
        <v>998.87</v>
      </c>
      <c r="F14" s="53">
        <f>C14-D14+E14</f>
        <v>-953.3600000000002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55">
        <f>'2015'!F15</f>
        <v>-1651.2299999999996</v>
      </c>
      <c r="D15" s="53">
        <v>4793.38</v>
      </c>
      <c r="E15" s="53">
        <v>3839.03</v>
      </c>
      <c r="F15" s="53">
        <f>C15-D15+E15</f>
        <v>-2605.5799999999995</v>
      </c>
      <c r="G15" s="19"/>
      <c r="H15" s="19"/>
    </row>
    <row r="16" spans="1:6" ht="19.5" customHeight="1">
      <c r="A16" s="4"/>
      <c r="B16" s="18" t="s">
        <v>4</v>
      </c>
      <c r="C16" s="54">
        <f>SUM(C11:C15)</f>
        <v>-32010.29</v>
      </c>
      <c r="D16" s="54">
        <f>SUM(D11:D15)</f>
        <v>59957.14</v>
      </c>
      <c r="E16" s="54">
        <f>SUM(E11:E15)</f>
        <v>47602.380000000005</v>
      </c>
      <c r="F16" s="54">
        <f>SUM(F11:F15)</f>
        <v>-44365.04999999999</v>
      </c>
    </row>
    <row r="17" ht="11.25" customHeight="1"/>
    <row r="18" spans="1:6" ht="15.75">
      <c r="A18" s="82" t="s">
        <v>30</v>
      </c>
      <c r="B18" s="82"/>
      <c r="C18" s="82"/>
      <c r="D18" s="82"/>
      <c r="E18" s="82"/>
      <c r="F18" s="82"/>
    </row>
    <row r="19" spans="1:8" ht="15.75">
      <c r="A19" s="66"/>
      <c r="B19" s="66"/>
      <c r="C19" s="66"/>
      <c r="D19" s="66"/>
      <c r="E19" s="66"/>
      <c r="F19" s="66"/>
      <c r="H19" s="5" t="s">
        <v>31</v>
      </c>
    </row>
    <row r="20" spans="1:8" ht="33" customHeight="1">
      <c r="A20" s="17" t="s">
        <v>43</v>
      </c>
      <c r="B20" s="83" t="s">
        <v>6</v>
      </c>
      <c r="C20" s="83"/>
      <c r="D20" s="83"/>
      <c r="E20" s="83"/>
      <c r="F20" s="21" t="s">
        <v>18</v>
      </c>
      <c r="G20" s="22"/>
      <c r="H20" s="5">
        <f>D5</f>
        <v>403.6</v>
      </c>
    </row>
    <row r="21" spans="1:10" ht="18" customHeight="1">
      <c r="A21" s="68">
        <v>1</v>
      </c>
      <c r="B21" s="84" t="s">
        <v>8</v>
      </c>
      <c r="C21" s="84"/>
      <c r="D21" s="84"/>
      <c r="E21" s="84"/>
      <c r="F21" s="69">
        <f>I12</f>
        <v>19372.800000000003</v>
      </c>
      <c r="G21" s="12"/>
      <c r="H21" s="5" t="s">
        <v>32</v>
      </c>
      <c r="I21" s="5" t="s">
        <v>33</v>
      </c>
      <c r="J21" s="5" t="s">
        <v>34</v>
      </c>
    </row>
    <row r="22" spans="1:7" ht="18" customHeight="1">
      <c r="A22" s="70">
        <v>2</v>
      </c>
      <c r="B22" s="85" t="s">
        <v>48</v>
      </c>
      <c r="C22" s="85"/>
      <c r="D22" s="85"/>
      <c r="E22" s="85"/>
      <c r="F22" s="71">
        <f>D14</f>
        <v>1259.16</v>
      </c>
      <c r="G22" s="12"/>
    </row>
    <row r="23" spans="1:7" ht="18" customHeight="1">
      <c r="A23" s="70">
        <v>3</v>
      </c>
      <c r="B23" s="85" t="s">
        <v>87</v>
      </c>
      <c r="C23" s="85"/>
      <c r="D23" s="85"/>
      <c r="E23" s="85"/>
      <c r="F23" s="71">
        <f>I13+F38+F39</f>
        <v>4368.92</v>
      </c>
      <c r="G23" s="12"/>
    </row>
    <row r="24" spans="1:7" ht="18" customHeight="1" hidden="1" outlineLevel="1">
      <c r="A24" s="70">
        <v>4</v>
      </c>
      <c r="B24" s="85" t="s">
        <v>12</v>
      </c>
      <c r="C24" s="85"/>
      <c r="D24" s="85"/>
      <c r="E24" s="85"/>
      <c r="F24" s="71">
        <f>F25+F26+F27</f>
        <v>0</v>
      </c>
      <c r="G24" s="12"/>
    </row>
    <row r="25" spans="1:7" ht="16.5" customHeight="1" hidden="1" outlineLevel="1">
      <c r="A25" s="70" t="s">
        <v>13</v>
      </c>
      <c r="B25" s="85" t="s">
        <v>35</v>
      </c>
      <c r="C25" s="85"/>
      <c r="D25" s="85"/>
      <c r="E25" s="85"/>
      <c r="F25" s="71">
        <v>0</v>
      </c>
      <c r="G25" s="12"/>
    </row>
    <row r="26" spans="1:7" ht="16.5" customHeight="1" hidden="1" outlineLevel="1">
      <c r="A26" s="70" t="s">
        <v>13</v>
      </c>
      <c r="B26" s="85" t="s">
        <v>36</v>
      </c>
      <c r="C26" s="85"/>
      <c r="D26" s="85"/>
      <c r="E26" s="85"/>
      <c r="F26" s="71">
        <v>0</v>
      </c>
      <c r="G26" s="12"/>
    </row>
    <row r="27" spans="1:7" ht="16.5" customHeight="1" hidden="1" outlineLevel="1">
      <c r="A27" s="70" t="s">
        <v>13</v>
      </c>
      <c r="B27" s="85" t="s">
        <v>37</v>
      </c>
      <c r="C27" s="85"/>
      <c r="D27" s="85"/>
      <c r="E27" s="85"/>
      <c r="F27" s="71">
        <v>0</v>
      </c>
      <c r="G27" s="12"/>
    </row>
    <row r="28" spans="1:7" ht="17.25" customHeight="1" collapsed="1">
      <c r="A28" s="70">
        <v>4</v>
      </c>
      <c r="B28" s="81" t="s">
        <v>52</v>
      </c>
      <c r="C28" s="81"/>
      <c r="D28" s="81"/>
      <c r="E28" s="81"/>
      <c r="F28" s="71">
        <f>D15</f>
        <v>4793.38</v>
      </c>
      <c r="G28" s="12"/>
    </row>
    <row r="29" spans="1:7" ht="17.25" customHeight="1">
      <c r="A29" s="70">
        <v>5</v>
      </c>
      <c r="B29" s="81" t="s">
        <v>58</v>
      </c>
      <c r="C29" s="81"/>
      <c r="D29" s="81"/>
      <c r="E29" s="81"/>
      <c r="F29" s="71">
        <f>D12+D13</f>
        <v>8572.32</v>
      </c>
      <c r="G29" s="12"/>
    </row>
    <row r="30" spans="1:7" s="28" customFormat="1" ht="21" customHeight="1">
      <c r="A30" s="72"/>
      <c r="B30" s="90" t="s">
        <v>14</v>
      </c>
      <c r="C30" s="90"/>
      <c r="D30" s="90"/>
      <c r="E30" s="90"/>
      <c r="F30" s="73">
        <f>F21+F22+F23+F24+F29+F28</f>
        <v>38366.58</v>
      </c>
      <c r="G30" s="9"/>
    </row>
    <row r="32" spans="1:6" ht="18" customHeight="1">
      <c r="A32" s="91" t="s">
        <v>84</v>
      </c>
      <c r="B32" s="92"/>
      <c r="C32" s="92"/>
      <c r="D32" s="92"/>
      <c r="E32" s="93"/>
      <c r="F32" s="3">
        <f>D7+D16-F30</f>
        <v>71839.488</v>
      </c>
    </row>
    <row r="33" spans="1:6" ht="20.25" customHeight="1">
      <c r="A33" s="91" t="s">
        <v>85</v>
      </c>
      <c r="B33" s="92"/>
      <c r="C33" s="92"/>
      <c r="D33" s="92"/>
      <c r="E33" s="93"/>
      <c r="F33" s="3">
        <f>F16</f>
        <v>-44365.04999999999</v>
      </c>
    </row>
    <row r="34" spans="1:6" ht="18" customHeight="1">
      <c r="A34" s="61" t="s">
        <v>77</v>
      </c>
      <c r="B34" s="61"/>
      <c r="C34" s="61"/>
      <c r="D34" s="61"/>
      <c r="E34" s="61"/>
      <c r="F34" s="3">
        <f>F32+F33</f>
        <v>27474.43800000001</v>
      </c>
    </row>
    <row r="35" ht="11.25" customHeight="1"/>
    <row r="37" spans="1:6" ht="15.75">
      <c r="A37" s="29" t="s">
        <v>26</v>
      </c>
      <c r="B37" s="29" t="s">
        <v>17</v>
      </c>
      <c r="C37" s="94" t="s">
        <v>38</v>
      </c>
      <c r="D37" s="95"/>
      <c r="E37" s="96"/>
      <c r="F37" s="29" t="s">
        <v>39</v>
      </c>
    </row>
    <row r="38" spans="1:6" ht="15.75">
      <c r="A38" s="74">
        <v>1</v>
      </c>
      <c r="B38" s="75">
        <v>42551</v>
      </c>
      <c r="C38" s="86" t="s">
        <v>86</v>
      </c>
      <c r="D38" s="87"/>
      <c r="E38" s="88"/>
      <c r="F38" s="76">
        <v>700</v>
      </c>
    </row>
    <row r="39" spans="1:6" ht="15.75">
      <c r="A39" s="74">
        <v>2</v>
      </c>
      <c r="B39" s="75">
        <v>42582</v>
      </c>
      <c r="C39" s="86" t="s">
        <v>86</v>
      </c>
      <c r="D39" s="87"/>
      <c r="E39" s="88"/>
      <c r="F39" s="76">
        <v>763</v>
      </c>
    </row>
    <row r="40" spans="1:6" s="28" customFormat="1" ht="15.75">
      <c r="A40" s="89" t="s">
        <v>40</v>
      </c>
      <c r="B40" s="89"/>
      <c r="C40" s="89"/>
      <c r="D40" s="89"/>
      <c r="E40" s="89"/>
      <c r="F40" s="30">
        <f>SUM(F38:F39)</f>
        <v>1463</v>
      </c>
    </row>
  </sheetData>
  <sheetProtection selectLockedCells="1" selectUnlockedCells="1"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A40:E40"/>
    <mergeCell ref="A32:E32"/>
    <mergeCell ref="A33:E33"/>
    <mergeCell ref="C39:E3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5">
      <selection activeCell="F28" sqref="F2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41</v>
      </c>
      <c r="B1" s="82"/>
      <c r="C1" s="82"/>
      <c r="D1" s="82"/>
      <c r="E1" s="82"/>
      <c r="F1" s="82"/>
      <c r="G1" s="8"/>
    </row>
    <row r="2" spans="1:8" ht="15.75">
      <c r="A2" s="82" t="s">
        <v>65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403.6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'2014'!B28</f>
        <v>27195.44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-18243.38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5">
        <v>-14494.93</v>
      </c>
      <c r="D11" s="53">
        <v>45332.28</v>
      </c>
      <c r="E11" s="53">
        <v>34879</v>
      </c>
      <c r="F11" s="53">
        <f>C11-D11+E11</f>
        <v>-24948.21</v>
      </c>
      <c r="G11" s="16" t="s">
        <v>44</v>
      </c>
      <c r="H11" s="16">
        <v>9.36</v>
      </c>
      <c r="I11" s="62">
        <f>H11*12*H20</f>
        <v>45332.352</v>
      </c>
    </row>
    <row r="12" spans="1:9" s="20" customFormat="1" ht="15.75">
      <c r="A12" s="4">
        <v>2</v>
      </c>
      <c r="B12" s="18" t="s">
        <v>3</v>
      </c>
      <c r="C12" s="55">
        <v>-1951.27</v>
      </c>
      <c r="D12" s="53">
        <v>6102.36</v>
      </c>
      <c r="E12" s="53">
        <v>4695.16</v>
      </c>
      <c r="F12" s="53">
        <f>C12-D12+E12</f>
        <v>-3358.4699999999993</v>
      </c>
      <c r="G12" s="16" t="s">
        <v>45</v>
      </c>
      <c r="H12" s="16">
        <v>4</v>
      </c>
      <c r="I12" s="63">
        <f>H12*12*H20</f>
        <v>19372.800000000003</v>
      </c>
    </row>
    <row r="13" spans="1:9" s="20" customFormat="1" ht="29.25" customHeight="1">
      <c r="A13" s="4">
        <v>3</v>
      </c>
      <c r="B13" s="18" t="s">
        <v>47</v>
      </c>
      <c r="C13" s="55">
        <v>-789.77</v>
      </c>
      <c r="D13" s="53">
        <v>2469.96</v>
      </c>
      <c r="E13" s="53">
        <v>1900.42</v>
      </c>
      <c r="F13" s="53">
        <f>C13-D13+E13</f>
        <v>-1359.31</v>
      </c>
      <c r="G13" s="16" t="s">
        <v>95</v>
      </c>
      <c r="H13" s="16">
        <v>0.6</v>
      </c>
      <c r="I13" s="63">
        <f>H13*12*H20</f>
        <v>2905.92</v>
      </c>
    </row>
    <row r="14" spans="1:8" s="20" customFormat="1" ht="30" customHeight="1">
      <c r="A14" s="4">
        <v>4</v>
      </c>
      <c r="B14" s="18" t="s">
        <v>48</v>
      </c>
      <c r="C14" s="55">
        <v>-402.67</v>
      </c>
      <c r="D14" s="53">
        <v>1259.16</v>
      </c>
      <c r="E14" s="53">
        <v>968.76</v>
      </c>
      <c r="F14" s="53">
        <f>C14-D14+E14</f>
        <v>-693.0700000000002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55">
        <v>-604.74</v>
      </c>
      <c r="D15" s="53">
        <v>3969.04</v>
      </c>
      <c r="E15" s="53">
        <v>2922.55</v>
      </c>
      <c r="F15" s="53">
        <f>C15-D15+E15</f>
        <v>-1651.2299999999996</v>
      </c>
      <c r="G15" s="19"/>
      <c r="H15" s="19"/>
    </row>
    <row r="16" spans="1:6" ht="19.5" customHeight="1">
      <c r="A16" s="4"/>
      <c r="B16" s="18" t="s">
        <v>4</v>
      </c>
      <c r="C16" s="54">
        <f>SUM(C11:C15)</f>
        <v>-18243.38</v>
      </c>
      <c r="D16" s="54">
        <f>SUM(D11:D15)</f>
        <v>59132.8</v>
      </c>
      <c r="E16" s="54">
        <f>SUM(E11:E15)</f>
        <v>45365.89000000001</v>
      </c>
      <c r="F16" s="54">
        <f>SUM(F11:F15)</f>
        <v>-32010.29</v>
      </c>
    </row>
    <row r="17" ht="11.25" customHeight="1"/>
    <row r="18" spans="1:6" ht="15.75">
      <c r="A18" s="82" t="s">
        <v>30</v>
      </c>
      <c r="B18" s="82"/>
      <c r="C18" s="82"/>
      <c r="D18" s="82"/>
      <c r="E18" s="82"/>
      <c r="F18" s="82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83" t="s">
        <v>6</v>
      </c>
      <c r="C20" s="83"/>
      <c r="D20" s="83"/>
      <c r="E20" s="83"/>
      <c r="F20" s="21" t="s">
        <v>18</v>
      </c>
      <c r="G20" s="22"/>
      <c r="H20" s="5">
        <f>D5</f>
        <v>403.6</v>
      </c>
    </row>
    <row r="21" spans="1:10" ht="18" customHeight="1">
      <c r="A21" s="23">
        <v>1</v>
      </c>
      <c r="B21" s="84" t="s">
        <v>8</v>
      </c>
      <c r="C21" s="84"/>
      <c r="D21" s="84"/>
      <c r="E21" s="84"/>
      <c r="F21" s="1">
        <f>I12</f>
        <v>19372.800000000003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5" t="s">
        <v>48</v>
      </c>
      <c r="C22" s="85"/>
      <c r="D22" s="85"/>
      <c r="E22" s="85"/>
      <c r="F22" s="2">
        <f>0.26*12*H20</f>
        <v>1259.2320000000002</v>
      </c>
      <c r="G22" s="24"/>
    </row>
    <row r="23" spans="1:7" ht="18" customHeight="1">
      <c r="A23" s="25">
        <v>3</v>
      </c>
      <c r="B23" s="85" t="s">
        <v>53</v>
      </c>
      <c r="C23" s="85"/>
      <c r="D23" s="85"/>
      <c r="E23" s="85"/>
      <c r="F23" s="2">
        <f>I13</f>
        <v>2905.92</v>
      </c>
      <c r="G23" s="24"/>
    </row>
    <row r="24" spans="1:7" ht="18" customHeight="1" hidden="1" outlineLevel="1">
      <c r="A24" s="25">
        <v>4</v>
      </c>
      <c r="B24" s="85" t="s">
        <v>12</v>
      </c>
      <c r="C24" s="85"/>
      <c r="D24" s="85"/>
      <c r="E24" s="85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85" t="s">
        <v>35</v>
      </c>
      <c r="C25" s="85"/>
      <c r="D25" s="85"/>
      <c r="E25" s="85"/>
      <c r="F25" s="3">
        <v>0</v>
      </c>
      <c r="G25" s="12"/>
    </row>
    <row r="26" spans="1:7" ht="16.5" customHeight="1" hidden="1" outlineLevel="1">
      <c r="A26" s="25" t="s">
        <v>13</v>
      </c>
      <c r="B26" s="85" t="s">
        <v>36</v>
      </c>
      <c r="C26" s="85"/>
      <c r="D26" s="85"/>
      <c r="E26" s="85"/>
      <c r="F26" s="3">
        <v>0</v>
      </c>
      <c r="G26" s="12"/>
    </row>
    <row r="27" spans="1:7" ht="16.5" customHeight="1" hidden="1" outlineLevel="1">
      <c r="A27" s="25" t="s">
        <v>13</v>
      </c>
      <c r="B27" s="85" t="s">
        <v>37</v>
      </c>
      <c r="C27" s="85"/>
      <c r="D27" s="85"/>
      <c r="E27" s="85"/>
      <c r="F27" s="3">
        <v>0</v>
      </c>
      <c r="G27" s="12"/>
    </row>
    <row r="28" spans="1:7" ht="17.25" customHeight="1" collapsed="1">
      <c r="A28" s="25">
        <v>5</v>
      </c>
      <c r="B28" s="81" t="s">
        <v>52</v>
      </c>
      <c r="C28" s="81"/>
      <c r="D28" s="81"/>
      <c r="E28" s="81"/>
      <c r="F28" s="3">
        <f>D15</f>
        <v>3969.04</v>
      </c>
      <c r="G28" s="12"/>
    </row>
    <row r="29" spans="1:7" ht="17.25" customHeight="1">
      <c r="A29" s="25">
        <v>6</v>
      </c>
      <c r="B29" s="81" t="s">
        <v>58</v>
      </c>
      <c r="C29" s="81"/>
      <c r="D29" s="81"/>
      <c r="E29" s="81"/>
      <c r="F29" s="3">
        <f>D12+D13</f>
        <v>8572.32</v>
      </c>
      <c r="G29" s="12"/>
    </row>
    <row r="30" spans="1:7" s="28" customFormat="1" ht="21" customHeight="1">
      <c r="A30" s="26"/>
      <c r="B30" s="103" t="s">
        <v>14</v>
      </c>
      <c r="C30" s="103"/>
      <c r="D30" s="103"/>
      <c r="E30" s="103"/>
      <c r="F30" s="27">
        <f>F21+F22+F23+F24+F29+F28</f>
        <v>36079.312000000005</v>
      </c>
      <c r="G30" s="9"/>
    </row>
    <row r="32" spans="1:6" ht="18" customHeight="1">
      <c r="A32" s="64" t="s">
        <v>78</v>
      </c>
      <c r="B32" s="64"/>
      <c r="C32" s="64"/>
      <c r="D32" s="64"/>
      <c r="E32" s="64"/>
      <c r="F32" s="3">
        <f>D7+D16-F30</f>
        <v>50248.928</v>
      </c>
    </row>
    <row r="33" spans="1:6" ht="20.25" customHeight="1">
      <c r="A33" s="60" t="s">
        <v>76</v>
      </c>
      <c r="B33" s="60"/>
      <c r="C33" s="60"/>
      <c r="D33" s="60"/>
      <c r="E33" s="60"/>
      <c r="F33" s="3">
        <f>F16</f>
        <v>-32010.29</v>
      </c>
    </row>
    <row r="34" spans="1:6" ht="18" customHeight="1">
      <c r="A34" s="61" t="s">
        <v>77</v>
      </c>
      <c r="B34" s="61"/>
      <c r="C34" s="61"/>
      <c r="D34" s="61"/>
      <c r="E34" s="61"/>
      <c r="F34" s="3">
        <f>F32+F33</f>
        <v>18238.638</v>
      </c>
    </row>
    <row r="35" ht="11.25" customHeight="1"/>
    <row r="37" spans="1:6" ht="15.75">
      <c r="A37" s="29" t="s">
        <v>26</v>
      </c>
      <c r="B37" s="29" t="s">
        <v>17</v>
      </c>
      <c r="C37" s="94" t="s">
        <v>38</v>
      </c>
      <c r="D37" s="95"/>
      <c r="E37" s="96"/>
      <c r="F37" s="29" t="s">
        <v>39</v>
      </c>
    </row>
    <row r="38" spans="1:6" ht="15.75">
      <c r="A38" s="4"/>
      <c r="B38" s="6"/>
      <c r="C38" s="100"/>
      <c r="D38" s="101"/>
      <c r="E38" s="102"/>
      <c r="F38" s="7"/>
    </row>
    <row r="39" spans="1:6" s="28" customFormat="1" ht="15.75">
      <c r="A39" s="89" t="s">
        <v>40</v>
      </c>
      <c r="B39" s="89"/>
      <c r="C39" s="89"/>
      <c r="D39" s="89"/>
      <c r="E39" s="89"/>
      <c r="F39" s="30">
        <f>SUM(F38:F38)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C37:E37"/>
    <mergeCell ref="C38:E38"/>
    <mergeCell ref="A39:E39"/>
    <mergeCell ref="B30:E30"/>
    <mergeCell ref="B23:E23"/>
    <mergeCell ref="B24:E24"/>
    <mergeCell ref="B25:E25"/>
    <mergeCell ref="B26:E26"/>
    <mergeCell ref="B27:E27"/>
    <mergeCell ref="B29:E2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2" t="s">
        <v>41</v>
      </c>
      <c r="B1" s="82"/>
      <c r="C1" s="82"/>
      <c r="D1" s="82"/>
      <c r="E1" s="82"/>
      <c r="F1" s="82"/>
      <c r="G1" s="65"/>
    </row>
    <row r="2" spans="1:8" ht="15.75">
      <c r="A2" s="82" t="s">
        <v>65</v>
      </c>
      <c r="B2" s="82"/>
      <c r="C2" s="82"/>
      <c r="D2" s="82"/>
      <c r="E2" s="82"/>
      <c r="F2" s="82"/>
      <c r="G2" s="9"/>
      <c r="H2" s="10"/>
    </row>
    <row r="3" ht="9" customHeight="1"/>
    <row r="4" spans="1:6" ht="15.75" hidden="1" outlineLevel="1">
      <c r="A4" s="12" t="s">
        <v>75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403.6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23</v>
      </c>
      <c r="C8" s="12"/>
      <c r="D8" s="14">
        <f>C16</f>
        <v>-18243.38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5">
        <v>-14494.93</v>
      </c>
      <c r="D11" s="53">
        <v>45332.28</v>
      </c>
      <c r="E11" s="53">
        <v>34879</v>
      </c>
      <c r="F11" s="53">
        <f>C11-D11+E11</f>
        <v>-24948.21</v>
      </c>
      <c r="G11" s="16" t="s">
        <v>44</v>
      </c>
      <c r="H11" s="16">
        <v>9.36</v>
      </c>
      <c r="I11" s="62">
        <f>H11*12*H20</f>
        <v>45332.352</v>
      </c>
    </row>
    <row r="12" spans="1:9" s="20" customFormat="1" ht="15.75">
      <c r="A12" s="4">
        <v>2</v>
      </c>
      <c r="B12" s="18" t="s">
        <v>3</v>
      </c>
      <c r="C12" s="55">
        <v>-1951.27</v>
      </c>
      <c r="D12" s="53">
        <v>6102.36</v>
      </c>
      <c r="E12" s="53">
        <v>4695.16</v>
      </c>
      <c r="F12" s="53">
        <f>C12-D12+E12</f>
        <v>-3358.4699999999993</v>
      </c>
      <c r="G12" s="16" t="s">
        <v>45</v>
      </c>
      <c r="H12" s="16">
        <v>4</v>
      </c>
      <c r="I12" s="63">
        <f>H12*12*H20</f>
        <v>19372.800000000003</v>
      </c>
    </row>
    <row r="13" spans="1:9" s="20" customFormat="1" ht="29.25" customHeight="1">
      <c r="A13" s="4">
        <v>3</v>
      </c>
      <c r="B13" s="18" t="s">
        <v>47</v>
      </c>
      <c r="C13" s="55">
        <v>-789.77</v>
      </c>
      <c r="D13" s="53">
        <v>2469.96</v>
      </c>
      <c r="E13" s="53">
        <v>1900.42</v>
      </c>
      <c r="F13" s="53">
        <f>C13-D13+E13</f>
        <v>-1359.31</v>
      </c>
      <c r="G13" s="16" t="s">
        <v>59</v>
      </c>
      <c r="H13" s="16">
        <v>0.69</v>
      </c>
      <c r="I13" s="63">
        <f>H13*12*H20</f>
        <v>3341.808</v>
      </c>
    </row>
    <row r="14" spans="1:8" s="20" customFormat="1" ht="30" customHeight="1">
      <c r="A14" s="4">
        <v>4</v>
      </c>
      <c r="B14" s="18" t="s">
        <v>48</v>
      </c>
      <c r="C14" s="55">
        <v>-402.67</v>
      </c>
      <c r="D14" s="53">
        <v>3969.04</v>
      </c>
      <c r="E14" s="53">
        <v>2922.5</v>
      </c>
      <c r="F14" s="53">
        <f>C14-D14+E14</f>
        <v>-1449.21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55">
        <v>-604.74</v>
      </c>
      <c r="D15" s="53">
        <v>1259.16</v>
      </c>
      <c r="E15" s="53">
        <v>968.76</v>
      </c>
      <c r="F15" s="53">
        <f>C15-D15+E15</f>
        <v>-895.1400000000001</v>
      </c>
      <c r="G15" s="19"/>
      <c r="H15" s="19"/>
    </row>
    <row r="16" spans="1:6" ht="19.5" customHeight="1">
      <c r="A16" s="4"/>
      <c r="B16" s="18" t="s">
        <v>4</v>
      </c>
      <c r="C16" s="54">
        <f>SUM(C11:C15)</f>
        <v>-18243.38</v>
      </c>
      <c r="D16" s="54">
        <f>SUM(D11:D15)</f>
        <v>59132.8</v>
      </c>
      <c r="E16" s="54">
        <f>SUM(E11:E15)</f>
        <v>45365.840000000004</v>
      </c>
      <c r="F16" s="54">
        <f>SUM(F11:F15)</f>
        <v>-32010.34</v>
      </c>
    </row>
    <row r="17" ht="11.25" customHeight="1"/>
    <row r="18" spans="1:6" ht="15.75">
      <c r="A18" s="82" t="s">
        <v>30</v>
      </c>
      <c r="B18" s="82"/>
      <c r="C18" s="82"/>
      <c r="D18" s="82"/>
      <c r="E18" s="82"/>
      <c r="F18" s="82"/>
    </row>
    <row r="19" spans="1:8" ht="15.75">
      <c r="A19" s="65"/>
      <c r="B19" s="65"/>
      <c r="C19" s="65"/>
      <c r="D19" s="65"/>
      <c r="E19" s="65"/>
      <c r="F19" s="65"/>
      <c r="H19" s="5" t="s">
        <v>31</v>
      </c>
    </row>
    <row r="20" spans="1:8" ht="33" customHeight="1">
      <c r="A20" s="17" t="s">
        <v>43</v>
      </c>
      <c r="B20" s="83" t="s">
        <v>6</v>
      </c>
      <c r="C20" s="83"/>
      <c r="D20" s="83"/>
      <c r="E20" s="83"/>
      <c r="F20" s="21" t="s">
        <v>18</v>
      </c>
      <c r="G20" s="22"/>
      <c r="H20" s="5">
        <f>D5</f>
        <v>403.6</v>
      </c>
    </row>
    <row r="21" spans="1:10" ht="18" customHeight="1">
      <c r="A21" s="23">
        <v>1</v>
      </c>
      <c r="B21" s="84" t="s">
        <v>8</v>
      </c>
      <c r="C21" s="84"/>
      <c r="D21" s="84"/>
      <c r="E21" s="84"/>
      <c r="F21" s="1">
        <f>I12</f>
        <v>19372.800000000003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5" t="s">
        <v>48</v>
      </c>
      <c r="C22" s="85"/>
      <c r="D22" s="85"/>
      <c r="E22" s="85"/>
      <c r="F22" s="2">
        <f>0.26*12*H20</f>
        <v>1259.2320000000002</v>
      </c>
      <c r="G22" s="24"/>
    </row>
    <row r="23" spans="1:7" ht="18" customHeight="1">
      <c r="A23" s="25">
        <v>3</v>
      </c>
      <c r="B23" s="85" t="s">
        <v>53</v>
      </c>
      <c r="C23" s="85"/>
      <c r="D23" s="85"/>
      <c r="E23" s="85"/>
      <c r="F23" s="2">
        <f>I13</f>
        <v>3341.808</v>
      </c>
      <c r="G23" s="24"/>
    </row>
    <row r="24" spans="1:7" ht="18" customHeight="1" hidden="1" outlineLevel="1">
      <c r="A24" s="25">
        <v>4</v>
      </c>
      <c r="B24" s="85" t="s">
        <v>12</v>
      </c>
      <c r="C24" s="85"/>
      <c r="D24" s="85"/>
      <c r="E24" s="85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85" t="s">
        <v>35</v>
      </c>
      <c r="C25" s="85"/>
      <c r="D25" s="85"/>
      <c r="E25" s="85"/>
      <c r="F25" s="3">
        <v>0</v>
      </c>
      <c r="G25" s="12"/>
    </row>
    <row r="26" spans="1:7" ht="16.5" customHeight="1" hidden="1" outlineLevel="1">
      <c r="A26" s="25" t="s">
        <v>13</v>
      </c>
      <c r="B26" s="85" t="s">
        <v>36</v>
      </c>
      <c r="C26" s="85"/>
      <c r="D26" s="85"/>
      <c r="E26" s="85"/>
      <c r="F26" s="3">
        <v>0</v>
      </c>
      <c r="G26" s="12"/>
    </row>
    <row r="27" spans="1:7" ht="16.5" customHeight="1" hidden="1" outlineLevel="1">
      <c r="A27" s="25" t="s">
        <v>13</v>
      </c>
      <c r="B27" s="85" t="s">
        <v>37</v>
      </c>
      <c r="C27" s="85"/>
      <c r="D27" s="85"/>
      <c r="E27" s="85"/>
      <c r="F27" s="3">
        <v>0</v>
      </c>
      <c r="G27" s="12"/>
    </row>
    <row r="28" spans="1:7" ht="17.25" customHeight="1" collapsed="1">
      <c r="A28" s="25">
        <v>5</v>
      </c>
      <c r="B28" s="81" t="s">
        <v>52</v>
      </c>
      <c r="C28" s="81"/>
      <c r="D28" s="81"/>
      <c r="E28" s="81"/>
      <c r="F28" s="3">
        <f>D15</f>
        <v>1259.16</v>
      </c>
      <c r="G28" s="12"/>
    </row>
    <row r="29" spans="1:7" ht="17.25" customHeight="1">
      <c r="A29" s="25">
        <v>6</v>
      </c>
      <c r="B29" s="81" t="s">
        <v>58</v>
      </c>
      <c r="C29" s="81"/>
      <c r="D29" s="81"/>
      <c r="E29" s="81"/>
      <c r="F29" s="3">
        <f>D12+D13</f>
        <v>8572.32</v>
      </c>
      <c r="G29" s="12"/>
    </row>
    <row r="30" spans="1:7" s="28" customFormat="1" ht="21" customHeight="1">
      <c r="A30" s="26"/>
      <c r="B30" s="103" t="s">
        <v>14</v>
      </c>
      <c r="C30" s="103"/>
      <c r="D30" s="103"/>
      <c r="E30" s="103"/>
      <c r="F30" s="27">
        <f>F21+F22+F23+F24+F29+F28</f>
        <v>33805.32000000001</v>
      </c>
      <c r="G30" s="9"/>
    </row>
    <row r="32" spans="1:6" ht="18" customHeight="1">
      <c r="A32" s="64" t="s">
        <v>78</v>
      </c>
      <c r="B32" s="64"/>
      <c r="C32" s="64"/>
      <c r="D32" s="64"/>
      <c r="E32" s="64"/>
      <c r="F32" s="3">
        <f>D7+D16-F30</f>
        <v>25327.479999999996</v>
      </c>
    </row>
    <row r="33" spans="1:6" ht="20.25" customHeight="1">
      <c r="A33" s="64" t="s">
        <v>76</v>
      </c>
      <c r="B33" s="64"/>
      <c r="C33" s="64"/>
      <c r="D33" s="64"/>
      <c r="E33" s="64"/>
      <c r="F33" s="3">
        <f>F16</f>
        <v>-32010.34</v>
      </c>
    </row>
    <row r="34" spans="1:6" ht="18" customHeight="1">
      <c r="A34" s="61" t="s">
        <v>77</v>
      </c>
      <c r="B34" s="61"/>
      <c r="C34" s="61"/>
      <c r="D34" s="61"/>
      <c r="E34" s="61"/>
      <c r="F34" s="3">
        <f>F32+F33</f>
        <v>-6682.860000000004</v>
      </c>
    </row>
    <row r="35" ht="11.25" customHeight="1"/>
    <row r="37" spans="1:6" ht="15.75">
      <c r="A37" s="29" t="s">
        <v>26</v>
      </c>
      <c r="B37" s="29" t="s">
        <v>17</v>
      </c>
      <c r="C37" s="94" t="s">
        <v>38</v>
      </c>
      <c r="D37" s="95"/>
      <c r="E37" s="96"/>
      <c r="F37" s="29" t="s">
        <v>39</v>
      </c>
    </row>
    <row r="38" spans="1:6" ht="15.75">
      <c r="A38" s="4"/>
      <c r="B38" s="6"/>
      <c r="C38" s="100"/>
      <c r="D38" s="101"/>
      <c r="E38" s="102"/>
      <c r="F38" s="7"/>
    </row>
    <row r="39" spans="1:6" s="28" customFormat="1" ht="15.75">
      <c r="A39" s="89" t="s">
        <v>40</v>
      </c>
      <c r="B39" s="89"/>
      <c r="C39" s="89"/>
      <c r="D39" s="89"/>
      <c r="E39" s="89"/>
      <c r="F39" s="30">
        <f>SUM(F38:F38)</f>
        <v>0</v>
      </c>
    </row>
  </sheetData>
  <sheetProtection selectLockedCells="1" selectUnlockedCells="1"/>
  <mergeCells count="17"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04" t="s">
        <v>46</v>
      </c>
      <c r="B1" s="104"/>
      <c r="C1" s="104"/>
      <c r="D1" s="104"/>
      <c r="E1" s="104"/>
    </row>
    <row r="2" spans="1:5" ht="18.75">
      <c r="A2" s="104" t="s">
        <v>65</v>
      </c>
      <c r="B2" s="104"/>
      <c r="C2" s="104"/>
      <c r="D2" s="104"/>
      <c r="E2" s="104"/>
    </row>
    <row r="3" ht="18.75">
      <c r="A3" s="33"/>
    </row>
    <row r="4" ht="18.75">
      <c r="A4" s="34" t="s">
        <v>66</v>
      </c>
    </row>
    <row r="5" ht="18.75">
      <c r="A5" s="34" t="s">
        <v>67</v>
      </c>
    </row>
    <row r="6" ht="18.75">
      <c r="A6" s="34"/>
    </row>
    <row r="7" ht="19.5" thickBot="1">
      <c r="A7" s="35" t="s">
        <v>68</v>
      </c>
    </row>
    <row r="8" spans="1:5" ht="50.25" customHeight="1" thickBot="1">
      <c r="A8" s="36"/>
      <c r="B8" s="37" t="s">
        <v>69</v>
      </c>
      <c r="C8" s="37" t="s">
        <v>0</v>
      </c>
      <c r="D8" s="37" t="s">
        <v>1</v>
      </c>
      <c r="E8" s="37" t="s">
        <v>23</v>
      </c>
    </row>
    <row r="9" spans="1:5" ht="19.5" thickBot="1">
      <c r="A9" s="38" t="s">
        <v>2</v>
      </c>
      <c r="B9" s="39">
        <v>7206.27</v>
      </c>
      <c r="C9" s="39">
        <v>45332.28</v>
      </c>
      <c r="D9" s="39">
        <v>38043.62</v>
      </c>
      <c r="E9" s="39">
        <v>14494.93</v>
      </c>
    </row>
    <row r="10" spans="1:5" ht="19.5" thickBot="1">
      <c r="A10" s="38" t="s">
        <v>3</v>
      </c>
      <c r="B10" s="39">
        <v>970.08</v>
      </c>
      <c r="C10" s="39">
        <v>6102.36</v>
      </c>
      <c r="D10" s="39">
        <v>5121.17</v>
      </c>
      <c r="E10" s="39">
        <v>1951.27</v>
      </c>
    </row>
    <row r="11" spans="1:5" ht="38.25" thickBot="1">
      <c r="A11" s="38" t="s">
        <v>47</v>
      </c>
      <c r="B11" s="39">
        <v>392.64</v>
      </c>
      <c r="C11" s="39">
        <v>2469.96</v>
      </c>
      <c r="D11" s="39">
        <v>2072.83</v>
      </c>
      <c r="E11" s="39">
        <v>789.77</v>
      </c>
    </row>
    <row r="12" spans="1:5" ht="19.5" customHeight="1" thickBot="1">
      <c r="A12" s="38" t="s">
        <v>48</v>
      </c>
      <c r="B12" s="39">
        <v>200.18</v>
      </c>
      <c r="C12" s="39">
        <v>1259.16</v>
      </c>
      <c r="D12" s="39">
        <v>1056.67</v>
      </c>
      <c r="E12" s="39">
        <v>402.67</v>
      </c>
    </row>
    <row r="13" spans="1:5" ht="38.25" thickBot="1">
      <c r="A13" s="38" t="s">
        <v>52</v>
      </c>
      <c r="B13" s="40">
        <v>0</v>
      </c>
      <c r="C13" s="39">
        <v>1580.85</v>
      </c>
      <c r="D13" s="39">
        <v>976.11</v>
      </c>
      <c r="E13" s="39">
        <v>604.74</v>
      </c>
    </row>
    <row r="14" spans="1:5" ht="19.5" thickBot="1">
      <c r="A14" s="38" t="s">
        <v>4</v>
      </c>
      <c r="B14" s="40">
        <v>8769.17</v>
      </c>
      <c r="C14" s="40">
        <v>56744.61</v>
      </c>
      <c r="D14" s="40">
        <v>47270.4</v>
      </c>
      <c r="E14" s="40">
        <v>18243.38</v>
      </c>
    </row>
    <row r="15" ht="18.75">
      <c r="A15" s="41"/>
    </row>
    <row r="16" ht="19.5" thickBot="1">
      <c r="A16" s="41" t="s">
        <v>5</v>
      </c>
    </row>
    <row r="17" spans="1:3" ht="38.25" thickBot="1">
      <c r="A17" s="42" t="s">
        <v>49</v>
      </c>
      <c r="B17" s="37" t="s">
        <v>6</v>
      </c>
      <c r="C17" s="37" t="s">
        <v>18</v>
      </c>
    </row>
    <row r="18" spans="1:3" ht="19.5" thickBot="1">
      <c r="A18" s="43" t="s">
        <v>7</v>
      </c>
      <c r="B18" s="44" t="s">
        <v>3</v>
      </c>
      <c r="C18" s="39">
        <v>8572.32</v>
      </c>
    </row>
    <row r="19" spans="1:3" ht="19.5" thickBot="1">
      <c r="A19" s="43" t="s">
        <v>9</v>
      </c>
      <c r="B19" s="44" t="s">
        <v>48</v>
      </c>
      <c r="C19" s="39">
        <v>1259.16</v>
      </c>
    </row>
    <row r="20" spans="1:3" ht="38.25" thickBot="1">
      <c r="A20" s="43" t="s">
        <v>10</v>
      </c>
      <c r="B20" s="44" t="s">
        <v>52</v>
      </c>
      <c r="C20" s="39">
        <v>1580.85</v>
      </c>
    </row>
    <row r="21" spans="1:3" ht="19.5" thickBot="1">
      <c r="A21" s="43" t="s">
        <v>11</v>
      </c>
      <c r="B21" s="44" t="s">
        <v>53</v>
      </c>
      <c r="C21" s="39">
        <v>2905.92</v>
      </c>
    </row>
    <row r="22" spans="1:3" ht="19.5" thickBot="1">
      <c r="A22" s="43" t="s">
        <v>54</v>
      </c>
      <c r="B22" s="44" t="s">
        <v>8</v>
      </c>
      <c r="C22" s="39">
        <v>19372.8</v>
      </c>
    </row>
    <row r="23" spans="1:3" ht="38.25" thickBot="1">
      <c r="A23" s="43" t="s">
        <v>55</v>
      </c>
      <c r="B23" s="44" t="s">
        <v>12</v>
      </c>
      <c r="C23" s="39">
        <v>1476</v>
      </c>
    </row>
    <row r="24" spans="1:3" ht="19.5" thickBot="1">
      <c r="A24" s="43" t="s">
        <v>13</v>
      </c>
      <c r="B24" s="45" t="s">
        <v>70</v>
      </c>
      <c r="C24" s="39">
        <v>1476</v>
      </c>
    </row>
    <row r="25" spans="1:3" ht="19.5" thickBot="1">
      <c r="A25" s="43" t="s">
        <v>56</v>
      </c>
      <c r="B25" s="45" t="s">
        <v>57</v>
      </c>
      <c r="C25" s="39">
        <v>726.48</v>
      </c>
    </row>
    <row r="26" spans="1:3" ht="38.25" thickBot="1">
      <c r="A26" s="38"/>
      <c r="B26" s="46" t="s">
        <v>50</v>
      </c>
      <c r="C26" s="40">
        <v>36253.53</v>
      </c>
    </row>
    <row r="27" ht="15.75" thickBot="1">
      <c r="A27" s="47"/>
    </row>
    <row r="28" spans="1:2" ht="57" thickBot="1">
      <c r="A28" s="56" t="s">
        <v>61</v>
      </c>
      <c r="B28" s="37">
        <v>27195.44</v>
      </c>
    </row>
    <row r="29" spans="1:2" ht="57" thickBot="1">
      <c r="A29" s="38" t="s">
        <v>15</v>
      </c>
      <c r="B29" s="40">
        <v>18243.38</v>
      </c>
    </row>
    <row r="30" spans="1:2" ht="38.25" thickBot="1">
      <c r="A30" s="43" t="s">
        <v>16</v>
      </c>
      <c r="B30" s="40" t="s">
        <v>71</v>
      </c>
    </row>
    <row r="31" spans="1:2" ht="38.25" thickBot="1">
      <c r="A31" s="43" t="s">
        <v>51</v>
      </c>
      <c r="B31" s="39">
        <v>14494.93</v>
      </c>
    </row>
    <row r="32" ht="15">
      <c r="A32" s="57"/>
    </row>
    <row r="33" ht="15.75">
      <c r="A33" s="48" t="s">
        <v>64</v>
      </c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 t="s">
        <v>60</v>
      </c>
    </row>
    <row r="40" ht="16.5" thickBot="1">
      <c r="A40" s="49"/>
    </row>
    <row r="41" spans="1:3" ht="15.75" thickBot="1">
      <c r="A41" s="58" t="s">
        <v>17</v>
      </c>
      <c r="B41" s="59" t="s">
        <v>38</v>
      </c>
      <c r="C41" s="59" t="s">
        <v>62</v>
      </c>
    </row>
    <row r="42" spans="1:3" ht="15.75" thickBot="1">
      <c r="A42" s="50" t="s">
        <v>72</v>
      </c>
      <c r="B42" s="51" t="s">
        <v>73</v>
      </c>
      <c r="C42" s="52">
        <v>738</v>
      </c>
    </row>
    <row r="43" spans="1:3" ht="15.75" thickBot="1">
      <c r="A43" s="50" t="s">
        <v>74</v>
      </c>
      <c r="B43" s="51" t="s">
        <v>63</v>
      </c>
      <c r="C43" s="52">
        <v>738</v>
      </c>
    </row>
    <row r="44" ht="15.75">
      <c r="A44" s="49"/>
    </row>
    <row r="45" ht="15.75">
      <c r="A45" s="4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2017-05-04T10:14:49Z</cp:lastPrinted>
  <dcterms:created xsi:type="dcterms:W3CDTF">2015-10-12T10:40:12Z</dcterms:created>
  <dcterms:modified xsi:type="dcterms:W3CDTF">2018-03-28T07:46:23Z</dcterms:modified>
  <cp:category/>
  <cp:version/>
  <cp:contentType/>
  <cp:contentStatus/>
</cp:coreProperties>
</file>