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'2015'!$A$1:$F$35</definedName>
    <definedName name="_xlnm.Print_Area" localSheetId="3">'2015 (2)'!$A$1:$F$35</definedName>
    <definedName name="_xlnm.Print_Area" localSheetId="1">'2016'!$A$1:$F$35</definedName>
  </definedNames>
  <calcPr fullCalcOnLoad="1" refMode="R1C1"/>
</workbook>
</file>

<file path=xl/sharedStrings.xml><?xml version="1.0" encoding="utf-8"?>
<sst xmlns="http://schemas.openxmlformats.org/spreadsheetml/2006/main" count="330" uniqueCount="128">
  <si>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</si>
  <si>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</si>
  <si>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</si>
  <si>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</si>
  <si>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</si>
  <si>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</si>
  <si>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</si>
  <si>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</si>
  <si>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</si>
  <si>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</si>
  <si>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</si>
  <si>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</si>
  <si>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</si>
  <si>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</si>
  <si>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</si>
  <si>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</si>
  <si>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</si>
  <si>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</si>
  <si>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</si>
  <si>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</si>
  <si>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</si>
  <si>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</si>
  <si>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</si>
  <si>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</si>
  <si>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</si>
  <si>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</si>
  <si>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</si>
  <si>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</si>
  <si>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</si>
  <si>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</si>
  <si>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</si>
  <si>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</si>
  <si>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</si>
  <si>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</si>
  <si>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</si>
  <si>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</si>
  <si>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</si>
  <si>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</si>
  <si>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</si>
  <si>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</si>
  <si>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</si>
  <si>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</si>
  <si>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</si>
  <si>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</si>
  <si>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</si>
  <si>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</si>
  <si>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</si>
  <si>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</si>
  <si>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</si>
  <si>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</si>
  <si>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</si>
  <si>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</si>
  <si>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>Сумма работ</t>
  </si>
  <si>
    <t>Электроэнергия МОП</t>
  </si>
  <si>
    <t>Вывоз КГМ</t>
  </si>
  <si>
    <t>5.</t>
  </si>
  <si>
    <t>6.</t>
  </si>
  <si>
    <t>7.</t>
  </si>
  <si>
    <t>Осмотры</t>
  </si>
  <si>
    <t>Вывоз и складирование ТБО</t>
  </si>
  <si>
    <t>двор</t>
  </si>
  <si>
    <t xml:space="preserve">Выполненные работы </t>
  </si>
  <si>
    <t>В управлении ООО «УК Старый Город» - с 01.06.2012 года</t>
  </si>
  <si>
    <t>Экономист ООО «УК Старый город»                                                                  Хромушина Т.В.</t>
  </si>
  <si>
    <t>В управлении ООО «УК Старый Город» -  с 01.06.2012 года</t>
  </si>
  <si>
    <t>Ул. Верещагина, д. 1 - 3</t>
  </si>
  <si>
    <t>Ул. Верещагина, д. 1-3</t>
  </si>
  <si>
    <t>Общая площадь квартир –  477,3 м.кв.</t>
  </si>
  <si>
    <t>Остаток на 01.01.2014 года – 19681,71 (+)</t>
  </si>
  <si>
    <t xml:space="preserve">снятие показаний                                                      </t>
  </si>
  <si>
    <t xml:space="preserve">перенавеска водосточных труб  </t>
  </si>
  <si>
    <t>осмотр эл/сетей</t>
  </si>
  <si>
    <t xml:space="preserve">уборка придомовой территории                              </t>
  </si>
  <si>
    <t>Сальдо на 01.01.2014г (по начислениям) (+)</t>
  </si>
  <si>
    <t>Задолженность населения на 31.12.2013г., в т.ч.</t>
  </si>
  <si>
    <t>13971,70</t>
  </si>
  <si>
    <t xml:space="preserve">     - за декабрь 2013 года</t>
  </si>
  <si>
    <t>28,02,2014</t>
  </si>
  <si>
    <t>Снятие показаний</t>
  </si>
  <si>
    <t>31,03,2014</t>
  </si>
  <si>
    <t>24,03,2014</t>
  </si>
  <si>
    <t>осмотр эл/сетей1</t>
  </si>
  <si>
    <t>03,04,2014</t>
  </si>
  <si>
    <t>осмотр эл/сетей3</t>
  </si>
  <si>
    <t>30,06,2014</t>
  </si>
  <si>
    <t>24,07,2014</t>
  </si>
  <si>
    <t>очистка водосточной системы, перенавеска труб</t>
  </si>
  <si>
    <t>28,08,2014</t>
  </si>
  <si>
    <t>31,12,2014</t>
  </si>
  <si>
    <t>30,01,2014</t>
  </si>
  <si>
    <t>уборка придомовой территории</t>
  </si>
  <si>
    <t>снятие показаний прибора учета э/э</t>
  </si>
  <si>
    <t>частичный ремонт фасада</t>
  </si>
  <si>
    <t>частичный ремонт водосточной системы, автовышка</t>
  </si>
  <si>
    <t>+окос</t>
  </si>
  <si>
    <t>в год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</si>
  <si>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</si>
  <si>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</si>
  <si>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</si>
  <si>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</si>
  <si>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</si>
  <si>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</si>
  <si>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</si>
  <si>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</si>
  <si>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</si>
  <si>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</si>
  <si>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</si>
  <si>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Аварийка</t>
  </si>
  <si>
    <t>Покос</t>
  </si>
  <si>
    <t>Ремонт покрытий полов, установка унитазов</t>
  </si>
  <si>
    <t>Смена унитазов</t>
  </si>
  <si>
    <t xml:space="preserve">Осмотр электрических сетей </t>
  </si>
  <si>
    <t>Аварийная служба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</si>
  <si>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</si>
  <si>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</si>
  <si>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</si>
  <si>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</si>
  <si>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</si>
  <si>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</si>
  <si>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</si>
  <si>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</si>
  <si>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</si>
  <si>
    <t>Хол.вода на соид</t>
  </si>
  <si>
    <t>Водоотведение на соид</t>
  </si>
  <si>
    <t>Электроэнергия на соид</t>
  </si>
  <si>
    <t>Снятие показаний с приборов учета электроэнергии</t>
  </si>
  <si>
    <t>Дератизация</t>
  </si>
  <si>
    <t>ежемесячно с 01.01.2017 по 31.07.2017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</si>
</sst>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2" fillId="13" borderId="13" xfId="0" applyFont="1" applyFill="1" applyBorder="1" applyAlignment="1">
      <alignment horizontal="center" vertical="center"/>
    </xf>
    <xf numFmtId="14" fontId="2" fillId="13" borderId="13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1" fillId="33" borderId="32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4" fontId="1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left" vertical="center" wrapText="1"/>
    </xf>
    <xf numFmtId="0" fontId="46" fillId="33" borderId="35" xfId="0" applyFont="1" applyFill="1" applyBorder="1" applyAlignment="1">
      <alignment horizontal="left" vertical="center" wrapText="1"/>
    </xf>
    <xf numFmtId="0" fontId="46" fillId="33" borderId="36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0" fontId="46" fillId="33" borderId="34" xfId="0" applyFont="1" applyFill="1" applyBorder="1" applyAlignment="1">
      <alignment horizontal="left" vertical="center"/>
    </xf>
    <xf numFmtId="0" fontId="46" fillId="33" borderId="35" xfId="0" applyFont="1" applyFill="1" applyBorder="1" applyAlignment="1">
      <alignment horizontal="left" vertical="center"/>
    </xf>
    <xf numFmtId="0" fontId="46" fillId="33" borderId="3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left" vertical="center" wrapText="1"/>
    </xf>
    <xf numFmtId="0" fontId="46" fillId="33" borderId="35" xfId="0" applyFont="1" applyFill="1" applyBorder="1" applyAlignment="1">
      <alignment horizontal="left" vertical="center" wrapText="1"/>
    </xf>
    <xf numFmtId="0" fontId="46" fillId="33" borderId="3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2" fillId="13" borderId="34" xfId="0" applyFont="1" applyFill="1" applyBorder="1" applyAlignment="1">
      <alignment horizontal="left" vertical="center" wrapText="1"/>
    </xf>
    <xf numFmtId="0" fontId="2" fillId="13" borderId="35" xfId="0" applyFont="1" applyFill="1" applyBorder="1" applyAlignment="1">
      <alignment horizontal="left" vertical="center" wrapText="1"/>
    </xf>
    <xf numFmtId="0" fontId="2" fillId="13" borderId="36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9">
      <selection activeCell="F46" sqref="F46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1" t="s">
        <v>113</v>
      </c>
      <c r="B1" s="111"/>
      <c r="C1" s="111"/>
      <c r="D1" s="111"/>
      <c r="E1" s="111"/>
      <c r="F1" s="111"/>
      <c r="G1" s="95"/>
    </row>
    <row r="2" spans="1:8" ht="15.75">
      <c r="A2" s="111" t="s">
        <v>65</v>
      </c>
      <c r="B2" s="111"/>
      <c r="C2" s="111"/>
      <c r="D2" s="111"/>
      <c r="E2" s="111"/>
      <c r="F2" s="111"/>
      <c r="G2" s="10"/>
      <c r="H2" s="11"/>
    </row>
    <row r="3" ht="9" customHeight="1"/>
    <row r="4" spans="1:6" ht="15.75" hidden="1" outlineLevel="1">
      <c r="A4" s="13" t="s">
        <v>64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477.3</v>
      </c>
      <c r="E5" s="13" t="s">
        <v>19</v>
      </c>
      <c r="F5" s="13"/>
    </row>
    <row r="6" ht="9" customHeight="1" collapsed="1">
      <c r="I6" s="34"/>
    </row>
    <row r="7" spans="1:6" ht="15.75">
      <c r="A7" s="10" t="s">
        <v>114</v>
      </c>
      <c r="C7" s="10"/>
      <c r="D7" s="14">
        <f>'2016'!F33</f>
        <v>-6151.520000000004</v>
      </c>
      <c r="E7" s="10" t="s">
        <v>23</v>
      </c>
      <c r="F7" s="10"/>
    </row>
    <row r="8" spans="1:6" ht="15.75">
      <c r="A8" s="10" t="s">
        <v>115</v>
      </c>
      <c r="C8" s="13"/>
      <c r="D8" s="15">
        <f>C19</f>
        <v>-20885.289999999994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9" s="12" customFormat="1" ht="36" customHeight="1">
      <c r="A10" s="4" t="s">
        <v>25</v>
      </c>
      <c r="B10" s="17" t="s">
        <v>26</v>
      </c>
      <c r="C10" s="18" t="s">
        <v>116</v>
      </c>
      <c r="D10" s="18" t="s">
        <v>0</v>
      </c>
      <c r="E10" s="18" t="s">
        <v>28</v>
      </c>
      <c r="F10" s="18" t="s">
        <v>117</v>
      </c>
      <c r="I10" s="12" t="s">
        <v>95</v>
      </c>
    </row>
    <row r="11" spans="1:9" s="21" customFormat="1" ht="30" customHeight="1">
      <c r="A11" s="4">
        <v>1</v>
      </c>
      <c r="B11" s="19" t="s">
        <v>2</v>
      </c>
      <c r="C11" s="63">
        <v>-14783.179999999993</v>
      </c>
      <c r="D11" s="61">
        <v>53667.72</v>
      </c>
      <c r="E11" s="61">
        <v>57268.38</v>
      </c>
      <c r="F11" s="61">
        <f aca="true" t="shared" si="0" ref="F11:F18">C11-D11+E11</f>
        <v>-11182.519999999997</v>
      </c>
      <c r="G11" s="17" t="s">
        <v>44</v>
      </c>
      <c r="H11" s="17">
        <v>9.37</v>
      </c>
      <c r="I11" s="70">
        <f>H11*12*H23</f>
        <v>53667.612</v>
      </c>
    </row>
    <row r="12" spans="1:9" s="21" customFormat="1" ht="15.75">
      <c r="A12" s="4">
        <v>2</v>
      </c>
      <c r="B12" s="19" t="s">
        <v>3</v>
      </c>
      <c r="C12" s="63">
        <v>-1640.7200000000012</v>
      </c>
      <c r="D12" s="61">
        <v>5956.56</v>
      </c>
      <c r="E12" s="61">
        <v>6085.21</v>
      </c>
      <c r="F12" s="61">
        <f t="shared" si="0"/>
        <v>-1512.0700000000015</v>
      </c>
      <c r="G12" s="17" t="s">
        <v>45</v>
      </c>
      <c r="H12" s="17">
        <v>3.7</v>
      </c>
      <c r="I12" s="71">
        <f>H12*12*H23</f>
        <v>21192.120000000003</v>
      </c>
    </row>
    <row r="13" spans="1:9" s="21" customFormat="1" ht="29.25" customHeight="1">
      <c r="A13" s="4">
        <v>3</v>
      </c>
      <c r="B13" s="19" t="s">
        <v>48</v>
      </c>
      <c r="C13" s="63">
        <v>-819.4700000000003</v>
      </c>
      <c r="D13" s="61">
        <v>2921.04</v>
      </c>
      <c r="E13" s="61">
        <v>2984.15</v>
      </c>
      <c r="F13" s="61">
        <f t="shared" si="0"/>
        <v>-756.3600000000001</v>
      </c>
      <c r="G13" s="17" t="s">
        <v>60</v>
      </c>
      <c r="H13" s="17">
        <f>1.65</f>
        <v>1.65</v>
      </c>
      <c r="I13" s="71">
        <f>H13*12*H23</f>
        <v>9450.539999999999</v>
      </c>
    </row>
    <row r="14" spans="1:9" s="21" customFormat="1" ht="30" customHeight="1">
      <c r="A14" s="4">
        <v>4</v>
      </c>
      <c r="B14" s="19" t="s">
        <v>49</v>
      </c>
      <c r="C14" s="63">
        <v>-410.28999999999974</v>
      </c>
      <c r="D14" s="61">
        <v>2133.63</v>
      </c>
      <c r="E14" s="61">
        <v>1926.64</v>
      </c>
      <c r="F14" s="61">
        <f t="shared" si="0"/>
        <v>-617.28</v>
      </c>
      <c r="G14" s="20" t="s">
        <v>120</v>
      </c>
      <c r="H14" s="20">
        <v>0.67</v>
      </c>
      <c r="I14" s="21">
        <f>H14*12*H23</f>
        <v>3837.4920000000006</v>
      </c>
    </row>
    <row r="15" spans="1:10" s="21" customFormat="1" ht="30" customHeight="1">
      <c r="A15" s="4">
        <v>5</v>
      </c>
      <c r="B15" s="19" t="s">
        <v>53</v>
      </c>
      <c r="C15" s="63">
        <v>-3231.629999999999</v>
      </c>
      <c r="D15" s="61">
        <v>560.92</v>
      </c>
      <c r="E15" s="61">
        <v>2202.62</v>
      </c>
      <c r="F15" s="61">
        <f t="shared" si="0"/>
        <v>-1589.9299999999994</v>
      </c>
      <c r="G15" s="20"/>
      <c r="H15" s="20"/>
      <c r="J15" s="96" t="s">
        <v>121</v>
      </c>
    </row>
    <row r="16" spans="1:10" s="21" customFormat="1" ht="30" customHeight="1">
      <c r="A16" s="4">
        <v>6</v>
      </c>
      <c r="B16" s="19" t="s">
        <v>122</v>
      </c>
      <c r="C16" s="97">
        <v>0</v>
      </c>
      <c r="D16" s="62">
        <f>117.72+39.24</f>
        <v>156.96</v>
      </c>
      <c r="E16" s="62">
        <v>137.51</v>
      </c>
      <c r="F16" s="61">
        <f t="shared" si="0"/>
        <v>-19.450000000000017</v>
      </c>
      <c r="G16" s="20"/>
      <c r="H16" s="20"/>
      <c r="J16" s="96"/>
    </row>
    <row r="17" spans="1:10" s="21" customFormat="1" ht="30" customHeight="1">
      <c r="A17" s="4">
        <v>7</v>
      </c>
      <c r="B17" s="19" t="s">
        <v>123</v>
      </c>
      <c r="C17" s="97">
        <v>0</v>
      </c>
      <c r="D17" s="62">
        <v>84.4</v>
      </c>
      <c r="E17" s="62">
        <v>68.69</v>
      </c>
      <c r="F17" s="61">
        <f t="shared" si="0"/>
        <v>-15.710000000000008</v>
      </c>
      <c r="G17" s="20"/>
      <c r="H17" s="20"/>
      <c r="J17" s="96"/>
    </row>
    <row r="18" spans="1:10" s="21" customFormat="1" ht="30" customHeight="1">
      <c r="A18" s="4">
        <v>8</v>
      </c>
      <c r="B18" s="19" t="s">
        <v>124</v>
      </c>
      <c r="C18" s="97">
        <v>0</v>
      </c>
      <c r="D18" s="62">
        <f>7595.74+2053.62</f>
        <v>9649.36</v>
      </c>
      <c r="E18" s="62">
        <v>8332.84</v>
      </c>
      <c r="F18" s="61">
        <f t="shared" si="0"/>
        <v>-1316.5200000000004</v>
      </c>
      <c r="G18" s="20"/>
      <c r="H18" s="20"/>
      <c r="J18" s="96"/>
    </row>
    <row r="19" spans="1:6" ht="19.5" customHeight="1">
      <c r="A19" s="4"/>
      <c r="B19" s="19" t="s">
        <v>4</v>
      </c>
      <c r="C19" s="62">
        <f>SUM(C11:C18)</f>
        <v>-20885.289999999994</v>
      </c>
      <c r="D19" s="62">
        <f>SUM(D11:D18)</f>
        <v>75130.59</v>
      </c>
      <c r="E19" s="62">
        <f>SUM(E11:E18)</f>
        <v>79006.03999999998</v>
      </c>
      <c r="F19" s="62">
        <f>SUM(F11:F18)</f>
        <v>-17009.84</v>
      </c>
    </row>
    <row r="20" ht="11.25" customHeight="1"/>
    <row r="21" spans="1:6" ht="15.75">
      <c r="A21" s="111" t="s">
        <v>29</v>
      </c>
      <c r="B21" s="111"/>
      <c r="C21" s="111"/>
      <c r="D21" s="111"/>
      <c r="E21" s="111"/>
      <c r="F21" s="111"/>
    </row>
    <row r="22" spans="1:8" ht="15.75">
      <c r="A22" s="95"/>
      <c r="B22" s="95"/>
      <c r="C22" s="95"/>
      <c r="D22" s="95"/>
      <c r="E22" s="95"/>
      <c r="F22" s="95"/>
      <c r="H22" s="5" t="s">
        <v>30</v>
      </c>
    </row>
    <row r="23" spans="1:8" ht="33" customHeight="1">
      <c r="A23" s="18" t="s">
        <v>43</v>
      </c>
      <c r="B23" s="112" t="s">
        <v>6</v>
      </c>
      <c r="C23" s="112"/>
      <c r="D23" s="112"/>
      <c r="E23" s="112"/>
      <c r="F23" s="22" t="s">
        <v>17</v>
      </c>
      <c r="G23" s="23"/>
      <c r="H23" s="5">
        <f>D5</f>
        <v>477.3</v>
      </c>
    </row>
    <row r="24" spans="1:10" ht="18" customHeight="1">
      <c r="A24" s="80">
        <v>1</v>
      </c>
      <c r="B24" s="113" t="s">
        <v>8</v>
      </c>
      <c r="C24" s="113"/>
      <c r="D24" s="113"/>
      <c r="E24" s="113"/>
      <c r="F24" s="81">
        <f>I12</f>
        <v>21192.120000000003</v>
      </c>
      <c r="G24" s="13"/>
      <c r="H24" s="5" t="s">
        <v>31</v>
      </c>
      <c r="I24" s="17" t="s">
        <v>32</v>
      </c>
      <c r="J24" s="17" t="s">
        <v>33</v>
      </c>
    </row>
    <row r="25" spans="1:10" ht="18" customHeight="1">
      <c r="A25" s="82">
        <v>2</v>
      </c>
      <c r="B25" s="114" t="s">
        <v>49</v>
      </c>
      <c r="C25" s="114"/>
      <c r="D25" s="114"/>
      <c r="E25" s="114"/>
      <c r="F25" s="83">
        <f>D14</f>
        <v>2133.63</v>
      </c>
      <c r="G25" s="13"/>
      <c r="I25" s="17">
        <v>760</v>
      </c>
      <c r="J25" s="17">
        <v>0</v>
      </c>
    </row>
    <row r="26" spans="1:10" ht="18" customHeight="1">
      <c r="A26" s="82">
        <v>3</v>
      </c>
      <c r="B26" s="114" t="s">
        <v>34</v>
      </c>
      <c r="C26" s="114"/>
      <c r="D26" s="114"/>
      <c r="E26" s="114"/>
      <c r="F26" s="83">
        <f>I13+F48+F49+F50</f>
        <v>11246.539999999999</v>
      </c>
      <c r="I26" s="17">
        <f>I25*12</f>
        <v>9120</v>
      </c>
      <c r="J26" s="17">
        <v>0</v>
      </c>
    </row>
    <row r="27" spans="1:10" ht="18" customHeight="1">
      <c r="A27" s="82">
        <v>4</v>
      </c>
      <c r="B27" s="114" t="s">
        <v>54</v>
      </c>
      <c r="C27" s="114"/>
      <c r="D27" s="114"/>
      <c r="E27" s="114"/>
      <c r="F27" s="83">
        <f>I14</f>
        <v>3837.4920000000006</v>
      </c>
      <c r="G27" s="33"/>
      <c r="I27" s="72"/>
      <c r="J27" s="17"/>
    </row>
    <row r="28" spans="1:10" ht="16.5" customHeight="1">
      <c r="A28" s="82">
        <v>5</v>
      </c>
      <c r="B28" s="114" t="s">
        <v>12</v>
      </c>
      <c r="C28" s="114"/>
      <c r="D28" s="114"/>
      <c r="E28" s="114"/>
      <c r="F28" s="83">
        <f>F29+F30+F31</f>
        <v>2000</v>
      </c>
      <c r="G28" s="33"/>
      <c r="I28" s="17"/>
      <c r="J28" s="17"/>
    </row>
    <row r="29" spans="1:7" ht="16.5" customHeight="1">
      <c r="A29" s="82" t="s">
        <v>13</v>
      </c>
      <c r="B29" s="114" t="s">
        <v>126</v>
      </c>
      <c r="C29" s="114"/>
      <c r="D29" s="114"/>
      <c r="E29" s="114"/>
      <c r="F29" s="83">
        <f>F51</f>
        <v>365</v>
      </c>
      <c r="G29" s="13"/>
    </row>
    <row r="30" spans="1:7" ht="16.5" customHeight="1">
      <c r="A30" s="82" t="s">
        <v>13</v>
      </c>
      <c r="B30" s="114" t="s">
        <v>36</v>
      </c>
      <c r="C30" s="114"/>
      <c r="D30" s="114"/>
      <c r="E30" s="114"/>
      <c r="F30" s="83">
        <f>F46+F47+F45</f>
        <v>1635</v>
      </c>
      <c r="G30" s="13"/>
    </row>
    <row r="31" spans="1:7" ht="17.25" customHeight="1">
      <c r="A31" s="82" t="s">
        <v>13</v>
      </c>
      <c r="B31" s="114" t="s">
        <v>37</v>
      </c>
      <c r="C31" s="114"/>
      <c r="D31" s="114"/>
      <c r="E31" s="114"/>
      <c r="F31" s="83">
        <v>0</v>
      </c>
      <c r="G31" s="13"/>
    </row>
    <row r="32" spans="1:7" s="29" customFormat="1" ht="21" customHeight="1">
      <c r="A32" s="82">
        <v>6</v>
      </c>
      <c r="B32" s="115" t="s">
        <v>59</v>
      </c>
      <c r="C32" s="115"/>
      <c r="D32" s="115"/>
      <c r="E32" s="115"/>
      <c r="F32" s="83">
        <f>D12+D13</f>
        <v>8877.6</v>
      </c>
      <c r="G32" s="10"/>
    </row>
    <row r="33" spans="1:7" s="29" customFormat="1" ht="21" customHeight="1">
      <c r="A33" s="82">
        <v>7</v>
      </c>
      <c r="B33" s="115" t="s">
        <v>53</v>
      </c>
      <c r="C33" s="115"/>
      <c r="D33" s="115"/>
      <c r="E33" s="115"/>
      <c r="F33" s="83">
        <f>D15</f>
        <v>560.92</v>
      </c>
      <c r="G33" s="10"/>
    </row>
    <row r="34" spans="1:7" s="29" customFormat="1" ht="21" customHeight="1">
      <c r="A34" s="26">
        <v>7</v>
      </c>
      <c r="B34" s="115" t="s">
        <v>122</v>
      </c>
      <c r="C34" s="115"/>
      <c r="D34" s="115"/>
      <c r="E34" s="115"/>
      <c r="F34" s="3">
        <f>D16</f>
        <v>156.96</v>
      </c>
      <c r="G34" s="10"/>
    </row>
    <row r="35" spans="1:7" s="29" customFormat="1" ht="21" customHeight="1">
      <c r="A35" s="26">
        <v>8</v>
      </c>
      <c r="B35" s="115" t="s">
        <v>123</v>
      </c>
      <c r="C35" s="115"/>
      <c r="D35" s="115"/>
      <c r="E35" s="115"/>
      <c r="F35" s="3">
        <f>D17</f>
        <v>84.4</v>
      </c>
      <c r="G35" s="10"/>
    </row>
    <row r="36" spans="1:7" s="29" customFormat="1" ht="21" customHeight="1">
      <c r="A36" s="26">
        <v>9</v>
      </c>
      <c r="B36" s="115" t="s">
        <v>124</v>
      </c>
      <c r="C36" s="115"/>
      <c r="D36" s="115"/>
      <c r="E36" s="115"/>
      <c r="F36" s="3">
        <f>D18</f>
        <v>9649.36</v>
      </c>
      <c r="G36" s="10"/>
    </row>
    <row r="37" spans="1:6" ht="15.75">
      <c r="A37" s="84"/>
      <c r="B37" s="116" t="s">
        <v>14</v>
      </c>
      <c r="C37" s="116"/>
      <c r="D37" s="116"/>
      <c r="E37" s="116"/>
      <c r="F37" s="85">
        <f>F24+F25+F26+F28+F32+F27+F33+F34+F35+F36</f>
        <v>59739.022</v>
      </c>
    </row>
    <row r="38" ht="18" customHeight="1"/>
    <row r="39" spans="1:6" ht="20.25" customHeight="1">
      <c r="A39" s="117" t="s">
        <v>118</v>
      </c>
      <c r="B39" s="118"/>
      <c r="C39" s="118"/>
      <c r="D39" s="118"/>
      <c r="E39" s="119"/>
      <c r="F39" s="91">
        <f>D7+D19-F37</f>
        <v>9240.047999999995</v>
      </c>
    </row>
    <row r="40" spans="1:6" ht="18" customHeight="1">
      <c r="A40" s="120" t="s">
        <v>119</v>
      </c>
      <c r="B40" s="121"/>
      <c r="C40" s="121"/>
      <c r="D40" s="121"/>
      <c r="E40" s="122"/>
      <c r="F40" s="83">
        <f>F19</f>
        <v>-17009.84</v>
      </c>
    </row>
    <row r="41" spans="1:6" ht="15.75" customHeight="1" outlineLevel="1">
      <c r="A41" s="92" t="s">
        <v>98</v>
      </c>
      <c r="B41" s="93"/>
      <c r="C41" s="93"/>
      <c r="D41" s="93"/>
      <c r="E41" s="93"/>
      <c r="F41" s="94">
        <f>F39+F40</f>
        <v>-7769.792000000005</v>
      </c>
    </row>
    <row r="44" spans="1:6" s="36" customFormat="1" ht="15.75">
      <c r="A44" s="98" t="s">
        <v>25</v>
      </c>
      <c r="B44" s="98" t="s">
        <v>16</v>
      </c>
      <c r="C44" s="123" t="s">
        <v>38</v>
      </c>
      <c r="D44" s="124"/>
      <c r="E44" s="125"/>
      <c r="F44" s="98" t="s">
        <v>39</v>
      </c>
    </row>
    <row r="45" spans="1:6" s="36" customFormat="1" ht="45">
      <c r="A45" s="98"/>
      <c r="B45" s="150" t="s">
        <v>127</v>
      </c>
      <c r="C45" s="131" t="s">
        <v>91</v>
      </c>
      <c r="D45" s="132"/>
      <c r="E45" s="133"/>
      <c r="F45" s="149">
        <f>7*170</f>
        <v>1190</v>
      </c>
    </row>
    <row r="46" spans="1:6" ht="15.75" customHeight="1">
      <c r="A46" s="98"/>
      <c r="B46" s="99">
        <v>43069</v>
      </c>
      <c r="C46" s="126" t="s">
        <v>125</v>
      </c>
      <c r="D46" s="127"/>
      <c r="E46" s="128"/>
      <c r="F46" s="100">
        <v>225</v>
      </c>
    </row>
    <row r="47" spans="1:6" ht="15.75">
      <c r="A47" s="101"/>
      <c r="B47" s="99">
        <v>43098</v>
      </c>
      <c r="C47" s="126" t="s">
        <v>125</v>
      </c>
      <c r="D47" s="127"/>
      <c r="E47" s="128"/>
      <c r="F47" s="100">
        <v>220</v>
      </c>
    </row>
    <row r="48" spans="1:6" ht="15.75">
      <c r="A48" s="101"/>
      <c r="B48" s="99">
        <v>42886</v>
      </c>
      <c r="C48" s="102" t="s">
        <v>108</v>
      </c>
      <c r="D48" s="103"/>
      <c r="E48" s="104"/>
      <c r="F48" s="101">
        <v>599</v>
      </c>
    </row>
    <row r="49" spans="1:6" ht="15.75">
      <c r="A49" s="101"/>
      <c r="B49" s="99">
        <v>42947</v>
      </c>
      <c r="C49" s="102" t="s">
        <v>108</v>
      </c>
      <c r="D49" s="103"/>
      <c r="E49" s="104"/>
      <c r="F49" s="101">
        <v>598</v>
      </c>
    </row>
    <row r="50" spans="1:6" s="29" customFormat="1" ht="15.75">
      <c r="A50" s="101"/>
      <c r="B50" s="99">
        <v>43008</v>
      </c>
      <c r="C50" s="102" t="s">
        <v>108</v>
      </c>
      <c r="D50" s="103"/>
      <c r="E50" s="104"/>
      <c r="F50" s="101">
        <v>599</v>
      </c>
    </row>
    <row r="51" spans="1:6" s="29" customFormat="1" ht="15.75">
      <c r="A51" s="101"/>
      <c r="B51" s="99">
        <v>42705</v>
      </c>
      <c r="C51" s="108" t="s">
        <v>126</v>
      </c>
      <c r="D51" s="109"/>
      <c r="E51" s="110"/>
      <c r="F51" s="101">
        <v>365</v>
      </c>
    </row>
    <row r="52" spans="1:6" ht="15.75">
      <c r="A52" s="101"/>
      <c r="B52" s="99"/>
      <c r="C52" s="102"/>
      <c r="D52" s="103"/>
      <c r="E52" s="104"/>
      <c r="F52" s="101"/>
    </row>
    <row r="53" spans="1:6" ht="15.75">
      <c r="A53" s="130" t="s">
        <v>40</v>
      </c>
      <c r="B53" s="130"/>
      <c r="C53" s="130"/>
      <c r="D53" s="130"/>
      <c r="E53" s="130"/>
      <c r="F53" s="105">
        <f>SUM(F46:F52)</f>
        <v>2606</v>
      </c>
    </row>
    <row r="54" spans="1:6" s="29" customFormat="1" ht="15.75">
      <c r="A54" s="106"/>
      <c r="B54" s="107"/>
      <c r="C54" s="129"/>
      <c r="D54" s="129"/>
      <c r="E54" s="129"/>
      <c r="F54" s="106"/>
    </row>
  </sheetData>
  <sheetProtection/>
  <mergeCells count="27">
    <mergeCell ref="C46:E46"/>
    <mergeCell ref="C47:E47"/>
    <mergeCell ref="C54:E54"/>
    <mergeCell ref="A53:E53"/>
    <mergeCell ref="C45:E45"/>
    <mergeCell ref="A39:E39"/>
    <mergeCell ref="A40:E40"/>
    <mergeCell ref="C44:E44"/>
    <mergeCell ref="B34:E34"/>
    <mergeCell ref="B35:E35"/>
    <mergeCell ref="B36:E36"/>
    <mergeCell ref="B29:E29"/>
    <mergeCell ref="B30:E30"/>
    <mergeCell ref="B31:E31"/>
    <mergeCell ref="B32:E32"/>
    <mergeCell ref="B33:E33"/>
    <mergeCell ref="B37:E37"/>
    <mergeCell ref="C51:E51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view="pageBreakPreview" zoomScaleSheetLayoutView="100" zoomScalePageLayoutView="0" workbookViewId="0" topLeftCell="A21">
      <selection activeCell="B39" sqref="B39:F39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1" t="s">
        <v>100</v>
      </c>
      <c r="B1" s="111"/>
      <c r="C1" s="111"/>
      <c r="D1" s="111"/>
      <c r="E1" s="111"/>
      <c r="F1" s="111"/>
      <c r="G1" s="79"/>
    </row>
    <row r="2" spans="1:8" ht="15.75">
      <c r="A2" s="111" t="s">
        <v>65</v>
      </c>
      <c r="B2" s="111"/>
      <c r="C2" s="111"/>
      <c r="D2" s="111"/>
      <c r="E2" s="111"/>
      <c r="F2" s="111"/>
      <c r="G2" s="10"/>
      <c r="H2" s="11"/>
    </row>
    <row r="3" ht="9" customHeight="1"/>
    <row r="4" spans="1:6" ht="15.75" hidden="1" outlineLevel="1">
      <c r="A4" s="13" t="s">
        <v>64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477.3</v>
      </c>
      <c r="E5" s="13" t="s">
        <v>19</v>
      </c>
      <c r="F5" s="13"/>
    </row>
    <row r="6" ht="9" customHeight="1" collapsed="1">
      <c r="I6" s="34"/>
    </row>
    <row r="7" spans="1:6" ht="15.75">
      <c r="A7" s="10" t="s">
        <v>101</v>
      </c>
      <c r="C7" s="10"/>
      <c r="D7" s="14">
        <f>'2015'!F32</f>
        <v>6196.911999999997</v>
      </c>
      <c r="E7" s="10" t="s">
        <v>21</v>
      </c>
      <c r="F7" s="10"/>
    </row>
    <row r="8" spans="1:6" ht="15.75">
      <c r="A8" s="10" t="s">
        <v>102</v>
      </c>
      <c r="C8" s="13"/>
      <c r="D8" s="15">
        <f>C16</f>
        <v>-17358.329999999994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9" s="12" customFormat="1" ht="36" customHeight="1">
      <c r="A10" s="4" t="s">
        <v>25</v>
      </c>
      <c r="B10" s="17" t="s">
        <v>26</v>
      </c>
      <c r="C10" s="18" t="s">
        <v>103</v>
      </c>
      <c r="D10" s="18" t="s">
        <v>0</v>
      </c>
      <c r="E10" s="18" t="s">
        <v>28</v>
      </c>
      <c r="F10" s="18" t="s">
        <v>104</v>
      </c>
      <c r="I10" s="12" t="s">
        <v>95</v>
      </c>
    </row>
    <row r="11" spans="1:9" s="21" customFormat="1" ht="30" customHeight="1">
      <c r="A11" s="4">
        <v>1</v>
      </c>
      <c r="B11" s="19" t="s">
        <v>2</v>
      </c>
      <c r="C11" s="63">
        <f>'2015'!F11</f>
        <v>-12228.869999999995</v>
      </c>
      <c r="D11" s="61">
        <v>53667.72</v>
      </c>
      <c r="E11" s="61">
        <v>51113.41</v>
      </c>
      <c r="F11" s="61">
        <f>C11-D11+E11</f>
        <v>-14783.179999999993</v>
      </c>
      <c r="G11" s="17" t="s">
        <v>44</v>
      </c>
      <c r="H11" s="17">
        <v>9.37</v>
      </c>
      <c r="I11" s="70">
        <f>H11*12*H20</f>
        <v>53667.612</v>
      </c>
    </row>
    <row r="12" spans="1:9" s="21" customFormat="1" ht="15.75">
      <c r="A12" s="4">
        <v>2</v>
      </c>
      <c r="B12" s="19" t="s">
        <v>3</v>
      </c>
      <c r="C12" s="63">
        <f>'2015'!F12</f>
        <v>-1357.2700000000004</v>
      </c>
      <c r="D12" s="61">
        <v>5956.56</v>
      </c>
      <c r="E12" s="61">
        <v>5673.11</v>
      </c>
      <c r="F12" s="61">
        <f>C12-D12+E12</f>
        <v>-1640.7200000000012</v>
      </c>
      <c r="G12" s="17" t="s">
        <v>45</v>
      </c>
      <c r="H12" s="17">
        <v>3.7</v>
      </c>
      <c r="I12" s="71">
        <f>H12*12*H20</f>
        <v>21192.120000000003</v>
      </c>
    </row>
    <row r="13" spans="1:9" s="21" customFormat="1" ht="29.25" customHeight="1">
      <c r="A13" s="4">
        <v>3</v>
      </c>
      <c r="B13" s="19" t="s">
        <v>48</v>
      </c>
      <c r="C13" s="63">
        <f>'2015'!F13</f>
        <v>-680.4100000000003</v>
      </c>
      <c r="D13" s="61">
        <v>2921.04</v>
      </c>
      <c r="E13" s="61">
        <v>2781.98</v>
      </c>
      <c r="F13" s="61">
        <f>C13-D13+E13</f>
        <v>-819.4700000000003</v>
      </c>
      <c r="G13" s="17" t="s">
        <v>60</v>
      </c>
      <c r="H13" s="17">
        <f>1.65</f>
        <v>1.65</v>
      </c>
      <c r="I13" s="71">
        <f>H13*12*H20</f>
        <v>9450.539999999999</v>
      </c>
    </row>
    <row r="14" spans="1:9" s="21" customFormat="1" ht="30" customHeight="1">
      <c r="A14" s="4">
        <v>4</v>
      </c>
      <c r="B14" s="19" t="s">
        <v>49</v>
      </c>
      <c r="C14" s="63">
        <f>'2015'!F14</f>
        <v>-339.3699999999999</v>
      </c>
      <c r="D14" s="61">
        <v>1489.32</v>
      </c>
      <c r="E14" s="61">
        <v>1418.4</v>
      </c>
      <c r="F14" s="61">
        <f>C14-D14+E14</f>
        <v>-410.28999999999974</v>
      </c>
      <c r="G14" s="20" t="s">
        <v>120</v>
      </c>
      <c r="H14" s="20">
        <v>0.67</v>
      </c>
      <c r="I14" s="21">
        <f>H14*12*H20</f>
        <v>3837.4920000000006</v>
      </c>
    </row>
    <row r="15" spans="1:8" s="21" customFormat="1" ht="30" customHeight="1">
      <c r="A15" s="4">
        <v>5</v>
      </c>
      <c r="B15" s="19" t="s">
        <v>53</v>
      </c>
      <c r="C15" s="63">
        <f>'2015'!F15</f>
        <v>-2752.41</v>
      </c>
      <c r="D15" s="61">
        <v>10877.16</v>
      </c>
      <c r="E15" s="61">
        <v>10397.94</v>
      </c>
      <c r="F15" s="61">
        <f>C15-D15+E15</f>
        <v>-3231.629999999999</v>
      </c>
      <c r="G15" s="20"/>
      <c r="H15" s="20"/>
    </row>
    <row r="16" spans="1:6" ht="19.5" customHeight="1">
      <c r="A16" s="4"/>
      <c r="B16" s="19" t="s">
        <v>4</v>
      </c>
      <c r="C16" s="62">
        <f>SUM(C11:C15)</f>
        <v>-17358.329999999994</v>
      </c>
      <c r="D16" s="62">
        <f>SUM(D11:D15)</f>
        <v>74911.8</v>
      </c>
      <c r="E16" s="62">
        <f>SUM(E11:E15)</f>
        <v>71384.84000000001</v>
      </c>
      <c r="F16" s="62">
        <f>SUM(F11:F15)</f>
        <v>-20885.289999999994</v>
      </c>
    </row>
    <row r="17" ht="11.25" customHeight="1"/>
    <row r="18" spans="1:6" ht="15.75">
      <c r="A18" s="111" t="s">
        <v>29</v>
      </c>
      <c r="B18" s="111"/>
      <c r="C18" s="111"/>
      <c r="D18" s="111"/>
      <c r="E18" s="111"/>
      <c r="F18" s="111"/>
    </row>
    <row r="19" spans="1:8" ht="15.75">
      <c r="A19" s="79"/>
      <c r="B19" s="79"/>
      <c r="C19" s="79"/>
      <c r="D19" s="79"/>
      <c r="E19" s="79"/>
      <c r="F19" s="79"/>
      <c r="H19" s="5" t="s">
        <v>30</v>
      </c>
    </row>
    <row r="20" spans="1:8" ht="33" customHeight="1">
      <c r="A20" s="18" t="s">
        <v>43</v>
      </c>
      <c r="B20" s="112" t="s">
        <v>6</v>
      </c>
      <c r="C20" s="112"/>
      <c r="D20" s="112"/>
      <c r="E20" s="112"/>
      <c r="F20" s="22" t="s">
        <v>17</v>
      </c>
      <c r="G20" s="23"/>
      <c r="H20" s="5">
        <f>D5</f>
        <v>477.3</v>
      </c>
    </row>
    <row r="21" spans="1:10" ht="18" customHeight="1">
      <c r="A21" s="80">
        <v>1</v>
      </c>
      <c r="B21" s="113" t="s">
        <v>8</v>
      </c>
      <c r="C21" s="113"/>
      <c r="D21" s="113"/>
      <c r="E21" s="113"/>
      <c r="F21" s="81">
        <f>I12</f>
        <v>21192.120000000003</v>
      </c>
      <c r="G21" s="13"/>
      <c r="H21" s="5" t="s">
        <v>31</v>
      </c>
      <c r="I21" s="17" t="s">
        <v>32</v>
      </c>
      <c r="J21" s="17" t="s">
        <v>33</v>
      </c>
    </row>
    <row r="22" spans="1:10" ht="18" customHeight="1">
      <c r="A22" s="82">
        <v>2</v>
      </c>
      <c r="B22" s="114" t="s">
        <v>49</v>
      </c>
      <c r="C22" s="114"/>
      <c r="D22" s="114"/>
      <c r="E22" s="114"/>
      <c r="F22" s="83">
        <f>D14</f>
        <v>1489.32</v>
      </c>
      <c r="G22" s="13"/>
      <c r="I22" s="17">
        <v>760</v>
      </c>
      <c r="J22" s="17">
        <v>0</v>
      </c>
    </row>
    <row r="23" spans="1:10" ht="18" customHeight="1">
      <c r="A23" s="82">
        <v>3</v>
      </c>
      <c r="B23" s="114" t="s">
        <v>34</v>
      </c>
      <c r="C23" s="114"/>
      <c r="D23" s="114"/>
      <c r="E23" s="114"/>
      <c r="F23" s="83">
        <f>I13+F42+F43+F46+F47+F48</f>
        <v>13738.539999999999</v>
      </c>
      <c r="I23" s="17">
        <f>I22*12</f>
        <v>9120</v>
      </c>
      <c r="J23" s="17">
        <v>0</v>
      </c>
    </row>
    <row r="24" spans="1:10" ht="18" customHeight="1">
      <c r="A24" s="82">
        <v>4</v>
      </c>
      <c r="B24" s="114" t="s">
        <v>54</v>
      </c>
      <c r="C24" s="114"/>
      <c r="D24" s="114"/>
      <c r="E24" s="114"/>
      <c r="F24" s="83">
        <f>I14</f>
        <v>3837.4920000000006</v>
      </c>
      <c r="I24" s="72"/>
      <c r="J24" s="17"/>
    </row>
    <row r="25" spans="1:10" ht="16.5" customHeight="1">
      <c r="A25" s="82">
        <v>5</v>
      </c>
      <c r="B25" s="114" t="s">
        <v>12</v>
      </c>
      <c r="C25" s="114"/>
      <c r="D25" s="114"/>
      <c r="E25" s="114"/>
      <c r="F25" s="83">
        <f>F26+F27+F28</f>
        <v>27248</v>
      </c>
      <c r="G25" s="33">
        <f>F50</f>
        <v>31536</v>
      </c>
      <c r="I25" s="17"/>
      <c r="J25" s="17"/>
    </row>
    <row r="26" spans="1:7" ht="16.5" customHeight="1">
      <c r="A26" s="82" t="s">
        <v>13</v>
      </c>
      <c r="B26" s="114" t="s">
        <v>112</v>
      </c>
      <c r="C26" s="114"/>
      <c r="D26" s="114"/>
      <c r="E26" s="114"/>
      <c r="F26" s="83">
        <f>F40+F41</f>
        <v>2001</v>
      </c>
      <c r="G26" s="13"/>
    </row>
    <row r="27" spans="1:7" ht="16.5" customHeight="1">
      <c r="A27" s="82" t="s">
        <v>13</v>
      </c>
      <c r="B27" s="114" t="s">
        <v>36</v>
      </c>
      <c r="C27" s="114"/>
      <c r="D27" s="114"/>
      <c r="E27" s="114"/>
      <c r="F27" s="83">
        <f>F39+F49</f>
        <v>2692</v>
      </c>
      <c r="G27" s="13"/>
    </row>
    <row r="28" spans="1:7" ht="17.25" customHeight="1">
      <c r="A28" s="82" t="s">
        <v>13</v>
      </c>
      <c r="B28" s="114" t="s">
        <v>37</v>
      </c>
      <c r="C28" s="114"/>
      <c r="D28" s="114"/>
      <c r="E28" s="114"/>
      <c r="F28" s="83">
        <f>F44+F45</f>
        <v>22555</v>
      </c>
      <c r="G28" s="13"/>
    </row>
    <row r="29" spans="1:7" s="29" customFormat="1" ht="21" customHeight="1">
      <c r="A29" s="82">
        <v>6</v>
      </c>
      <c r="B29" s="115" t="s">
        <v>59</v>
      </c>
      <c r="C29" s="115"/>
      <c r="D29" s="115"/>
      <c r="E29" s="115"/>
      <c r="F29" s="83">
        <f>D12+D13</f>
        <v>8877.6</v>
      </c>
      <c r="G29" s="10"/>
    </row>
    <row r="30" spans="1:7" s="29" customFormat="1" ht="21" customHeight="1">
      <c r="A30" s="82">
        <v>7</v>
      </c>
      <c r="B30" s="115" t="s">
        <v>53</v>
      </c>
      <c r="C30" s="115"/>
      <c r="D30" s="115"/>
      <c r="E30" s="115"/>
      <c r="F30" s="83">
        <f>D15</f>
        <v>10877.16</v>
      </c>
      <c r="G30" s="10"/>
    </row>
    <row r="31" spans="1:6" ht="15.75">
      <c r="A31" s="84"/>
      <c r="B31" s="116" t="s">
        <v>14</v>
      </c>
      <c r="C31" s="116"/>
      <c r="D31" s="116"/>
      <c r="E31" s="116"/>
      <c r="F31" s="85">
        <f>F21+F22+F23+F25+F29+F24+F30</f>
        <v>87260.232</v>
      </c>
    </row>
    <row r="32" ht="18" customHeight="1"/>
    <row r="33" spans="1:6" ht="20.25" customHeight="1">
      <c r="A33" s="117" t="s">
        <v>105</v>
      </c>
      <c r="B33" s="118"/>
      <c r="C33" s="118"/>
      <c r="D33" s="118"/>
      <c r="E33" s="119"/>
      <c r="F33" s="91">
        <f>D7+D16-F31</f>
        <v>-6151.520000000004</v>
      </c>
    </row>
    <row r="34" spans="1:6" ht="18" customHeight="1">
      <c r="A34" s="120" t="s">
        <v>106</v>
      </c>
      <c r="B34" s="121"/>
      <c r="C34" s="121"/>
      <c r="D34" s="121"/>
      <c r="E34" s="122"/>
      <c r="F34" s="83">
        <f>F16</f>
        <v>-20885.289999999994</v>
      </c>
    </row>
    <row r="35" spans="1:6" ht="15.75" customHeight="1" outlineLevel="1">
      <c r="A35" s="92" t="s">
        <v>98</v>
      </c>
      <c r="B35" s="93"/>
      <c r="C35" s="93"/>
      <c r="D35" s="93"/>
      <c r="E35" s="93"/>
      <c r="F35" s="94">
        <f>F33+F34</f>
        <v>-27036.809999999998</v>
      </c>
    </row>
    <row r="38" spans="1:6" s="36" customFormat="1" ht="15.75">
      <c r="A38" s="30" t="s">
        <v>25</v>
      </c>
      <c r="B38" s="30" t="s">
        <v>16</v>
      </c>
      <c r="C38" s="123" t="s">
        <v>38</v>
      </c>
      <c r="D38" s="124"/>
      <c r="E38" s="125"/>
      <c r="F38" s="30" t="s">
        <v>39</v>
      </c>
    </row>
    <row r="39" spans="1:6" s="69" customFormat="1" ht="15.75">
      <c r="A39" s="86">
        <v>1</v>
      </c>
      <c r="B39" s="87" t="s">
        <v>96</v>
      </c>
      <c r="C39" s="131" t="s">
        <v>91</v>
      </c>
      <c r="D39" s="132"/>
      <c r="E39" s="133"/>
      <c r="F39" s="88">
        <f>12*170</f>
        <v>2040</v>
      </c>
    </row>
    <row r="40" spans="1:6" s="69" customFormat="1" ht="15.75">
      <c r="A40" s="86">
        <v>2</v>
      </c>
      <c r="B40" s="89">
        <v>42370</v>
      </c>
      <c r="C40" s="134" t="s">
        <v>107</v>
      </c>
      <c r="D40" s="134"/>
      <c r="E40" s="134"/>
      <c r="F40" s="90">
        <v>1035</v>
      </c>
    </row>
    <row r="41" spans="1:6" ht="15.75">
      <c r="A41" s="86">
        <v>3</v>
      </c>
      <c r="B41" s="89">
        <v>42498</v>
      </c>
      <c r="C41" s="134" t="s">
        <v>107</v>
      </c>
      <c r="D41" s="134"/>
      <c r="E41" s="134"/>
      <c r="F41" s="90">
        <v>966</v>
      </c>
    </row>
    <row r="42" spans="1:6" ht="15.75">
      <c r="A42" s="86">
        <v>4</v>
      </c>
      <c r="B42" s="89">
        <v>42521</v>
      </c>
      <c r="C42" s="134" t="s">
        <v>108</v>
      </c>
      <c r="D42" s="134"/>
      <c r="E42" s="134"/>
      <c r="F42" s="90">
        <v>872</v>
      </c>
    </row>
    <row r="43" spans="1:6" s="29" customFormat="1" ht="15.75">
      <c r="A43" s="86">
        <v>5</v>
      </c>
      <c r="B43" s="89">
        <v>42551</v>
      </c>
      <c r="C43" s="134" t="s">
        <v>108</v>
      </c>
      <c r="D43" s="134"/>
      <c r="E43" s="134"/>
      <c r="F43" s="90">
        <v>800</v>
      </c>
    </row>
    <row r="44" spans="1:6" ht="15.75">
      <c r="A44" s="86">
        <v>6</v>
      </c>
      <c r="B44" s="89">
        <v>42555</v>
      </c>
      <c r="C44" s="134" t="s">
        <v>109</v>
      </c>
      <c r="D44" s="134"/>
      <c r="E44" s="134"/>
      <c r="F44" s="90">
        <v>20338</v>
      </c>
    </row>
    <row r="45" spans="1:6" ht="15.75">
      <c r="A45" s="86">
        <v>7</v>
      </c>
      <c r="B45" s="89">
        <v>42557</v>
      </c>
      <c r="C45" s="134" t="s">
        <v>110</v>
      </c>
      <c r="D45" s="134"/>
      <c r="E45" s="134"/>
      <c r="F45" s="90">
        <v>2217</v>
      </c>
    </row>
    <row r="46" spans="1:6" s="29" customFormat="1" ht="15.75">
      <c r="A46" s="86">
        <v>8</v>
      </c>
      <c r="B46" s="89">
        <v>42582</v>
      </c>
      <c r="C46" s="134" t="s">
        <v>108</v>
      </c>
      <c r="D46" s="134"/>
      <c r="E46" s="134"/>
      <c r="F46" s="90">
        <v>872</v>
      </c>
    </row>
    <row r="47" spans="1:6" s="69" customFormat="1" ht="15.75">
      <c r="A47" s="86">
        <v>9</v>
      </c>
      <c r="B47" s="89">
        <v>42613</v>
      </c>
      <c r="C47" s="134" t="s">
        <v>108</v>
      </c>
      <c r="D47" s="134"/>
      <c r="E47" s="134"/>
      <c r="F47" s="90">
        <v>872</v>
      </c>
    </row>
    <row r="48" spans="1:6" ht="15.75">
      <c r="A48" s="86">
        <v>10</v>
      </c>
      <c r="B48" s="87">
        <v>42643</v>
      </c>
      <c r="C48" s="131" t="s">
        <v>108</v>
      </c>
      <c r="D48" s="132"/>
      <c r="E48" s="133"/>
      <c r="F48" s="88">
        <v>872</v>
      </c>
    </row>
    <row r="49" spans="1:6" ht="15.75">
      <c r="A49" s="86">
        <v>11</v>
      </c>
      <c r="B49" s="89">
        <v>42667</v>
      </c>
      <c r="C49" s="134" t="s">
        <v>111</v>
      </c>
      <c r="D49" s="134"/>
      <c r="E49" s="134"/>
      <c r="F49" s="90">
        <v>652</v>
      </c>
    </row>
    <row r="50" spans="1:6" ht="15.75">
      <c r="A50" s="130" t="s">
        <v>40</v>
      </c>
      <c r="B50" s="130"/>
      <c r="C50" s="130"/>
      <c r="D50" s="130"/>
      <c r="E50" s="130"/>
      <c r="F50" s="31">
        <f>SUM(F39:F49)</f>
        <v>31536</v>
      </c>
    </row>
  </sheetData>
  <sheetProtection selectLockedCells="1" selectUnlockedCells="1"/>
  <mergeCells count="30">
    <mergeCell ref="A50:E50"/>
    <mergeCell ref="A33:E33"/>
    <mergeCell ref="A34:E34"/>
    <mergeCell ref="B30:E30"/>
    <mergeCell ref="C40:E40"/>
    <mergeCell ref="C44:E44"/>
    <mergeCell ref="C45:E45"/>
    <mergeCell ref="C46:E46"/>
    <mergeCell ref="B29:E29"/>
    <mergeCell ref="B31:E31"/>
    <mergeCell ref="C38:E38"/>
    <mergeCell ref="C39:E39"/>
    <mergeCell ref="C47:E47"/>
    <mergeCell ref="C49:E49"/>
    <mergeCell ref="C41:E41"/>
    <mergeCell ref="C42:E42"/>
    <mergeCell ref="C43:E43"/>
    <mergeCell ref="C48:E48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9">
      <selection activeCell="F24" sqref="F24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1" t="s">
        <v>41</v>
      </c>
      <c r="B1" s="111"/>
      <c r="C1" s="111"/>
      <c r="D1" s="111"/>
      <c r="E1" s="111"/>
      <c r="F1" s="111"/>
      <c r="G1" s="9"/>
    </row>
    <row r="2" spans="1:8" ht="15.75">
      <c r="A2" s="111" t="s">
        <v>65</v>
      </c>
      <c r="B2" s="111"/>
      <c r="C2" s="111"/>
      <c r="D2" s="111"/>
      <c r="E2" s="111"/>
      <c r="F2" s="111"/>
      <c r="G2" s="10"/>
      <c r="H2" s="11"/>
    </row>
    <row r="3" ht="9" customHeight="1"/>
    <row r="4" spans="1:6" ht="15.75" hidden="1" outlineLevel="1">
      <c r="A4" s="13" t="s">
        <v>64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477.3</v>
      </c>
      <c r="E5" s="13" t="s">
        <v>19</v>
      </c>
      <c r="F5" s="13"/>
    </row>
    <row r="6" ht="9" customHeight="1" collapsed="1">
      <c r="I6" s="34"/>
    </row>
    <row r="7" spans="1:6" ht="15.75">
      <c r="A7" s="10" t="s">
        <v>20</v>
      </c>
      <c r="C7" s="10"/>
      <c r="D7" s="14">
        <f>'2014'!B31</f>
        <v>6616.23</v>
      </c>
      <c r="E7" s="10" t="s">
        <v>21</v>
      </c>
      <c r="F7" s="10"/>
    </row>
    <row r="8" spans="1:6" ht="15.75">
      <c r="A8" s="10" t="s">
        <v>22</v>
      </c>
      <c r="C8" s="13"/>
      <c r="D8" s="15">
        <f>C16</f>
        <v>-18636.8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9" s="12" customFormat="1" ht="36" customHeight="1">
      <c r="A10" s="4" t="s">
        <v>25</v>
      </c>
      <c r="B10" s="17" t="s">
        <v>26</v>
      </c>
      <c r="C10" s="18" t="s">
        <v>27</v>
      </c>
      <c r="D10" s="18" t="s">
        <v>0</v>
      </c>
      <c r="E10" s="18" t="s">
        <v>28</v>
      </c>
      <c r="F10" s="18" t="s">
        <v>42</v>
      </c>
      <c r="I10" s="12" t="s">
        <v>95</v>
      </c>
    </row>
    <row r="11" spans="1:9" s="21" customFormat="1" ht="30" customHeight="1">
      <c r="A11" s="4">
        <v>1</v>
      </c>
      <c r="B11" s="19" t="s">
        <v>2</v>
      </c>
      <c r="C11" s="63">
        <v>-13971.7</v>
      </c>
      <c r="D11" s="61">
        <v>53667.72</v>
      </c>
      <c r="E11" s="61">
        <v>55410.55</v>
      </c>
      <c r="F11" s="61">
        <f>C11-D11+E11</f>
        <v>-12228.869999999995</v>
      </c>
      <c r="G11" s="17" t="s">
        <v>44</v>
      </c>
      <c r="H11" s="17">
        <v>9.37</v>
      </c>
      <c r="I11" s="70">
        <f>H11*12*H20</f>
        <v>53667.612</v>
      </c>
    </row>
    <row r="12" spans="1:9" s="21" customFormat="1" ht="15.75">
      <c r="A12" s="4">
        <v>2</v>
      </c>
      <c r="B12" s="19" t="s">
        <v>3</v>
      </c>
      <c r="C12" s="63">
        <v>-1550.63</v>
      </c>
      <c r="D12" s="61">
        <v>5956.56</v>
      </c>
      <c r="E12" s="61">
        <v>6149.92</v>
      </c>
      <c r="F12" s="61">
        <f>C12-D12+E12</f>
        <v>-1357.2700000000004</v>
      </c>
      <c r="G12" s="17" t="s">
        <v>45</v>
      </c>
      <c r="H12" s="17">
        <v>3.7</v>
      </c>
      <c r="I12" s="71">
        <f>H12*12*H20</f>
        <v>21192.120000000003</v>
      </c>
    </row>
    <row r="13" spans="1:9" s="21" customFormat="1" ht="29.25" customHeight="1">
      <c r="A13" s="4">
        <v>3</v>
      </c>
      <c r="B13" s="19" t="s">
        <v>48</v>
      </c>
      <c r="C13" s="63">
        <v>-766.55</v>
      </c>
      <c r="D13" s="61">
        <v>2921.04</v>
      </c>
      <c r="E13" s="61">
        <v>3007.18</v>
      </c>
      <c r="F13" s="61">
        <f>C13-D13+E13</f>
        <v>-680.4100000000003</v>
      </c>
      <c r="G13" s="17" t="s">
        <v>60</v>
      </c>
      <c r="H13" s="17">
        <f>1.65</f>
        <v>1.65</v>
      </c>
      <c r="I13" s="71">
        <f>H13*12*H20</f>
        <v>9450.539999999999</v>
      </c>
    </row>
    <row r="14" spans="1:9" s="21" customFormat="1" ht="30" customHeight="1">
      <c r="A14" s="4">
        <v>4</v>
      </c>
      <c r="B14" s="19" t="s">
        <v>49</v>
      </c>
      <c r="C14" s="63">
        <v>-387.8</v>
      </c>
      <c r="D14" s="61">
        <v>1489.32</v>
      </c>
      <c r="E14" s="61">
        <v>1537.75</v>
      </c>
      <c r="F14" s="61">
        <f>C14-D14+E14</f>
        <v>-339.3699999999999</v>
      </c>
      <c r="G14" s="20" t="s">
        <v>120</v>
      </c>
      <c r="H14" s="20">
        <v>0.67</v>
      </c>
      <c r="I14" s="21">
        <f>H14*12*H20</f>
        <v>3837.4920000000006</v>
      </c>
    </row>
    <row r="15" spans="1:8" s="21" customFormat="1" ht="30" customHeight="1">
      <c r="A15" s="4">
        <v>5</v>
      </c>
      <c r="B15" s="19" t="s">
        <v>53</v>
      </c>
      <c r="C15" s="63">
        <v>-1960.12</v>
      </c>
      <c r="D15" s="61">
        <v>11250.81</v>
      </c>
      <c r="E15" s="61">
        <v>10458.52</v>
      </c>
      <c r="F15" s="61">
        <f>C15-D15+E15</f>
        <v>-2752.41</v>
      </c>
      <c r="G15" s="20"/>
      <c r="H15" s="20"/>
    </row>
    <row r="16" spans="1:6" ht="19.5" customHeight="1">
      <c r="A16" s="4"/>
      <c r="B16" s="19" t="s">
        <v>4</v>
      </c>
      <c r="C16" s="62">
        <f>SUM(C11:C15)</f>
        <v>-18636.8</v>
      </c>
      <c r="D16" s="62">
        <f>SUM(D11:D15)</f>
        <v>75285.45</v>
      </c>
      <c r="E16" s="62">
        <f>SUM(E11:E15)</f>
        <v>76563.92</v>
      </c>
      <c r="F16" s="62">
        <f>SUM(F11:F15)</f>
        <v>-17358.329999999994</v>
      </c>
    </row>
    <row r="17" ht="11.25" customHeight="1"/>
    <row r="18" spans="1:6" ht="15.75">
      <c r="A18" s="111" t="s">
        <v>29</v>
      </c>
      <c r="B18" s="111"/>
      <c r="C18" s="111"/>
      <c r="D18" s="111"/>
      <c r="E18" s="111"/>
      <c r="F18" s="111"/>
    </row>
    <row r="19" spans="1:8" ht="15.75">
      <c r="A19" s="32"/>
      <c r="B19" s="9"/>
      <c r="C19" s="9"/>
      <c r="D19" s="9"/>
      <c r="E19" s="9"/>
      <c r="F19" s="9"/>
      <c r="H19" s="5" t="s">
        <v>30</v>
      </c>
    </row>
    <row r="20" spans="1:8" ht="33" customHeight="1">
      <c r="A20" s="18" t="s">
        <v>43</v>
      </c>
      <c r="B20" s="112" t="s">
        <v>6</v>
      </c>
      <c r="C20" s="112"/>
      <c r="D20" s="112"/>
      <c r="E20" s="112"/>
      <c r="F20" s="22" t="s">
        <v>17</v>
      </c>
      <c r="G20" s="23"/>
      <c r="H20" s="5">
        <f>D5</f>
        <v>477.3</v>
      </c>
    </row>
    <row r="21" spans="1:10" ht="18" customHeight="1">
      <c r="A21" s="24">
        <v>1</v>
      </c>
      <c r="B21" s="113" t="s">
        <v>8</v>
      </c>
      <c r="C21" s="113"/>
      <c r="D21" s="113"/>
      <c r="E21" s="113"/>
      <c r="F21" s="1">
        <f>I12</f>
        <v>21192.120000000003</v>
      </c>
      <c r="G21" s="25"/>
      <c r="H21" s="5" t="s">
        <v>31</v>
      </c>
      <c r="I21" s="17" t="s">
        <v>32</v>
      </c>
      <c r="J21" s="17" t="s">
        <v>33</v>
      </c>
    </row>
    <row r="22" spans="1:10" ht="18" customHeight="1">
      <c r="A22" s="26">
        <v>2</v>
      </c>
      <c r="B22" s="114" t="s">
        <v>49</v>
      </c>
      <c r="C22" s="114"/>
      <c r="D22" s="114"/>
      <c r="E22" s="114"/>
      <c r="F22" s="2">
        <f>0.26*12*H20</f>
        <v>1489.1760000000002</v>
      </c>
      <c r="G22" s="25"/>
      <c r="I22" s="17">
        <v>760</v>
      </c>
      <c r="J22" s="17">
        <v>0</v>
      </c>
    </row>
    <row r="23" spans="1:10" ht="18" customHeight="1">
      <c r="A23" s="26">
        <v>3</v>
      </c>
      <c r="B23" s="114" t="s">
        <v>34</v>
      </c>
      <c r="C23" s="114"/>
      <c r="D23" s="114"/>
      <c r="E23" s="114"/>
      <c r="F23" s="2">
        <f>I13+J25</f>
        <v>10556.38</v>
      </c>
      <c r="I23" s="17">
        <f>I22*12</f>
        <v>9120</v>
      </c>
      <c r="J23" s="17">
        <v>0</v>
      </c>
    </row>
    <row r="24" spans="1:10" ht="18" customHeight="1">
      <c r="A24" s="26">
        <v>4</v>
      </c>
      <c r="B24" s="114" t="s">
        <v>54</v>
      </c>
      <c r="C24" s="114"/>
      <c r="D24" s="114"/>
      <c r="E24" s="114"/>
      <c r="F24" s="2">
        <f>I14</f>
        <v>3837.4920000000006</v>
      </c>
      <c r="I24" s="72" t="s">
        <v>94</v>
      </c>
      <c r="J24" s="17">
        <f>805*1.202</f>
        <v>967.61</v>
      </c>
    </row>
    <row r="25" spans="1:10" ht="16.5" customHeight="1">
      <c r="A25" s="26">
        <v>5</v>
      </c>
      <c r="B25" s="114" t="s">
        <v>12</v>
      </c>
      <c r="C25" s="114"/>
      <c r="D25" s="114"/>
      <c r="E25" s="114"/>
      <c r="F25" s="2">
        <f>F26+F27+F28</f>
        <v>29752</v>
      </c>
      <c r="G25" s="33">
        <f>F43</f>
        <v>29752</v>
      </c>
      <c r="I25" s="17"/>
      <c r="J25" s="17">
        <f>920*1.202</f>
        <v>1105.84</v>
      </c>
    </row>
    <row r="26" spans="1:7" ht="16.5" customHeight="1">
      <c r="A26" s="26" t="s">
        <v>13</v>
      </c>
      <c r="B26" s="114" t="s">
        <v>35</v>
      </c>
      <c r="C26" s="114"/>
      <c r="D26" s="114"/>
      <c r="E26" s="114"/>
      <c r="F26" s="3">
        <v>0</v>
      </c>
      <c r="G26" s="13"/>
    </row>
    <row r="27" spans="1:7" ht="16.5" customHeight="1">
      <c r="A27" s="26" t="s">
        <v>13</v>
      </c>
      <c r="B27" s="114" t="s">
        <v>36</v>
      </c>
      <c r="C27" s="114"/>
      <c r="D27" s="114"/>
      <c r="E27" s="114"/>
      <c r="F27" s="3">
        <f>F38</f>
        <v>2148</v>
      </c>
      <c r="G27" s="13"/>
    </row>
    <row r="28" spans="1:7" ht="17.25" customHeight="1">
      <c r="A28" s="26" t="s">
        <v>13</v>
      </c>
      <c r="B28" s="114" t="s">
        <v>37</v>
      </c>
      <c r="C28" s="114"/>
      <c r="D28" s="114"/>
      <c r="E28" s="114"/>
      <c r="F28" s="3">
        <f>F39+F40</f>
        <v>27604</v>
      </c>
      <c r="G28" s="13"/>
    </row>
    <row r="29" spans="1:7" s="29" customFormat="1" ht="21" customHeight="1">
      <c r="A29" s="26">
        <v>6</v>
      </c>
      <c r="B29" s="115" t="s">
        <v>59</v>
      </c>
      <c r="C29" s="115"/>
      <c r="D29" s="115"/>
      <c r="E29" s="115"/>
      <c r="F29" s="3">
        <f>D12+D13</f>
        <v>8877.6</v>
      </c>
      <c r="G29" s="10"/>
    </row>
    <row r="30" spans="1:6" ht="15.75">
      <c r="A30" s="27"/>
      <c r="B30" s="147" t="s">
        <v>14</v>
      </c>
      <c r="C30" s="147"/>
      <c r="D30" s="147"/>
      <c r="E30" s="147"/>
      <c r="F30" s="28">
        <f>F21+F22+F23+F25+F29+F24</f>
        <v>75704.768</v>
      </c>
    </row>
    <row r="31" ht="18" customHeight="1"/>
    <row r="32" spans="1:6" ht="20.25" customHeight="1">
      <c r="A32" s="77" t="s">
        <v>99</v>
      </c>
      <c r="B32" s="77"/>
      <c r="C32" s="77"/>
      <c r="D32" s="77"/>
      <c r="E32" s="77"/>
      <c r="F32" s="3">
        <f>D7+D16-F30</f>
        <v>6196.911999999997</v>
      </c>
    </row>
    <row r="33" spans="1:6" ht="18" customHeight="1">
      <c r="A33" s="75" t="s">
        <v>97</v>
      </c>
      <c r="B33" s="75"/>
      <c r="C33" s="75"/>
      <c r="D33" s="75"/>
      <c r="E33" s="75"/>
      <c r="F33" s="3">
        <f>F16</f>
        <v>-17358.329999999994</v>
      </c>
    </row>
    <row r="34" spans="1:6" ht="15.75" customHeight="1" outlineLevel="1">
      <c r="A34" s="76" t="s">
        <v>98</v>
      </c>
      <c r="B34" s="76"/>
      <c r="C34" s="76"/>
      <c r="D34" s="76"/>
      <c r="E34" s="76"/>
      <c r="F34" s="3">
        <f>F32+F33</f>
        <v>-11161.417999999998</v>
      </c>
    </row>
    <row r="37" spans="1:6" s="36" customFormat="1" ht="15.75">
      <c r="A37" s="30" t="s">
        <v>25</v>
      </c>
      <c r="B37" s="30" t="s">
        <v>16</v>
      </c>
      <c r="C37" s="123" t="s">
        <v>38</v>
      </c>
      <c r="D37" s="124"/>
      <c r="E37" s="125"/>
      <c r="F37" s="30" t="s">
        <v>39</v>
      </c>
    </row>
    <row r="38" spans="1:6" s="69" customFormat="1" ht="15.75">
      <c r="A38" s="35"/>
      <c r="B38" s="37" t="s">
        <v>96</v>
      </c>
      <c r="C38" s="144" t="s">
        <v>91</v>
      </c>
      <c r="D38" s="145"/>
      <c r="E38" s="146"/>
      <c r="F38" s="38">
        <f>12*179</f>
        <v>2148</v>
      </c>
    </row>
    <row r="39" spans="1:6" s="69" customFormat="1" ht="32.25" customHeight="1">
      <c r="A39" s="66"/>
      <c r="B39" s="67">
        <v>42229</v>
      </c>
      <c r="C39" s="138" t="s">
        <v>93</v>
      </c>
      <c r="D39" s="139"/>
      <c r="E39" s="140"/>
      <c r="F39" s="68">
        <v>24808</v>
      </c>
    </row>
    <row r="40" spans="1:6" ht="15.75">
      <c r="A40" s="66"/>
      <c r="B40" s="67">
        <v>42241</v>
      </c>
      <c r="C40" s="138" t="s">
        <v>92</v>
      </c>
      <c r="D40" s="139"/>
      <c r="E40" s="140"/>
      <c r="F40" s="68">
        <v>2796</v>
      </c>
    </row>
    <row r="41" spans="1:6" ht="15.75">
      <c r="A41" s="4"/>
      <c r="B41" s="7"/>
      <c r="C41" s="141"/>
      <c r="D41" s="142"/>
      <c r="E41" s="143"/>
      <c r="F41" s="6"/>
    </row>
    <row r="42" spans="1:6" s="29" customFormat="1" ht="15.75">
      <c r="A42" s="4"/>
      <c r="B42" s="7"/>
      <c r="C42" s="135"/>
      <c r="D42" s="136"/>
      <c r="E42" s="137"/>
      <c r="F42" s="8"/>
    </row>
    <row r="43" spans="1:6" ht="15.75">
      <c r="A43" s="130" t="s">
        <v>40</v>
      </c>
      <c r="B43" s="130"/>
      <c r="C43" s="130"/>
      <c r="D43" s="130"/>
      <c r="E43" s="130"/>
      <c r="F43" s="31">
        <f>SUM(F38:F42)</f>
        <v>29752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30:E30"/>
    <mergeCell ref="B23:E23"/>
    <mergeCell ref="B25:E25"/>
    <mergeCell ref="B26:E26"/>
    <mergeCell ref="B27:E27"/>
    <mergeCell ref="B28:E28"/>
    <mergeCell ref="B29:E29"/>
    <mergeCell ref="B24:E24"/>
    <mergeCell ref="C42:E42"/>
    <mergeCell ref="A43:E43"/>
    <mergeCell ref="C39:E39"/>
    <mergeCell ref="C41:E41"/>
    <mergeCell ref="C37:E37"/>
    <mergeCell ref="C38:E38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11" t="s">
        <v>41</v>
      </c>
      <c r="B1" s="111"/>
      <c r="C1" s="111"/>
      <c r="D1" s="111"/>
      <c r="E1" s="111"/>
      <c r="F1" s="111"/>
      <c r="G1" s="78"/>
    </row>
    <row r="2" spans="1:8" ht="15.75">
      <c r="A2" s="111" t="s">
        <v>65</v>
      </c>
      <c r="B2" s="111"/>
      <c r="C2" s="111"/>
      <c r="D2" s="111"/>
      <c r="E2" s="111"/>
      <c r="F2" s="111"/>
      <c r="G2" s="10"/>
      <c r="H2" s="11"/>
    </row>
    <row r="3" ht="9" customHeight="1"/>
    <row r="4" spans="1:6" ht="15.75" hidden="1" outlineLevel="1">
      <c r="A4" s="13" t="s">
        <v>64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477.3</v>
      </c>
      <c r="E5" s="13" t="s">
        <v>19</v>
      </c>
      <c r="F5" s="13"/>
    </row>
    <row r="6" ht="9" customHeight="1" collapsed="1">
      <c r="I6" s="34"/>
    </row>
    <row r="7" spans="1:6" ht="15.75">
      <c r="A7" s="10"/>
      <c r="C7" s="10"/>
      <c r="D7" s="14"/>
      <c r="E7" s="10"/>
      <c r="F7" s="10"/>
    </row>
    <row r="8" spans="1:6" ht="15.75">
      <c r="A8" s="10" t="s">
        <v>22</v>
      </c>
      <c r="C8" s="13"/>
      <c r="D8" s="15">
        <f>C16</f>
        <v>-18636.8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9" s="12" customFormat="1" ht="36" customHeight="1">
      <c r="A10" s="4" t="s">
        <v>25</v>
      </c>
      <c r="B10" s="17" t="s">
        <v>26</v>
      </c>
      <c r="C10" s="18" t="s">
        <v>27</v>
      </c>
      <c r="D10" s="18" t="s">
        <v>0</v>
      </c>
      <c r="E10" s="18" t="s">
        <v>28</v>
      </c>
      <c r="F10" s="18" t="s">
        <v>42</v>
      </c>
      <c r="I10" s="12" t="s">
        <v>95</v>
      </c>
    </row>
    <row r="11" spans="1:9" s="21" customFormat="1" ht="30" customHeight="1">
      <c r="A11" s="4">
        <v>1</v>
      </c>
      <c r="B11" s="19" t="s">
        <v>2</v>
      </c>
      <c r="C11" s="63">
        <v>-13971.7</v>
      </c>
      <c r="D11" s="61">
        <v>53667.72</v>
      </c>
      <c r="E11" s="61">
        <v>55410.55</v>
      </c>
      <c r="F11" s="61">
        <f>C11-D11+E11</f>
        <v>-12228.869999999995</v>
      </c>
      <c r="G11" s="17" t="s">
        <v>44</v>
      </c>
      <c r="H11" s="17">
        <v>9.37</v>
      </c>
      <c r="I11" s="70">
        <f>H11*12*H20</f>
        <v>53667.612</v>
      </c>
    </row>
    <row r="12" spans="1:9" s="21" customFormat="1" ht="15.75">
      <c r="A12" s="4">
        <v>2</v>
      </c>
      <c r="B12" s="19" t="s">
        <v>3</v>
      </c>
      <c r="C12" s="63">
        <v>-1550.63</v>
      </c>
      <c r="D12" s="61">
        <v>5956.56</v>
      </c>
      <c r="E12" s="61">
        <v>6149.92</v>
      </c>
      <c r="F12" s="61">
        <f>C12-D12+E12</f>
        <v>-1357.2700000000004</v>
      </c>
      <c r="G12" s="17" t="s">
        <v>45</v>
      </c>
      <c r="H12" s="17">
        <v>3.7</v>
      </c>
      <c r="I12" s="71">
        <f>H12*12*H20</f>
        <v>21192.120000000003</v>
      </c>
    </row>
    <row r="13" spans="1:9" s="21" customFormat="1" ht="29.25" customHeight="1">
      <c r="A13" s="4">
        <v>3</v>
      </c>
      <c r="B13" s="19" t="s">
        <v>48</v>
      </c>
      <c r="C13" s="63">
        <v>-766.55</v>
      </c>
      <c r="D13" s="61">
        <v>2921.04</v>
      </c>
      <c r="E13" s="61">
        <v>3007.18</v>
      </c>
      <c r="F13" s="61">
        <f>C13-D13+E13</f>
        <v>-680.4100000000003</v>
      </c>
      <c r="G13" s="17" t="s">
        <v>60</v>
      </c>
      <c r="H13" s="17">
        <f>1.65</f>
        <v>1.65</v>
      </c>
      <c r="I13" s="71">
        <f>H13*12*H20</f>
        <v>9450.539999999999</v>
      </c>
    </row>
    <row r="14" spans="1:8" s="21" customFormat="1" ht="30" customHeight="1">
      <c r="A14" s="4">
        <v>4</v>
      </c>
      <c r="B14" s="19" t="s">
        <v>49</v>
      </c>
      <c r="C14" s="63">
        <v>-387.8</v>
      </c>
      <c r="D14" s="61">
        <v>1489.32</v>
      </c>
      <c r="E14" s="61">
        <v>1537.75</v>
      </c>
      <c r="F14" s="61">
        <f>C14-D14+E14</f>
        <v>-339.3699999999999</v>
      </c>
      <c r="G14" s="20"/>
      <c r="H14" s="20"/>
    </row>
    <row r="15" spans="1:8" s="21" customFormat="1" ht="30" customHeight="1">
      <c r="A15" s="4">
        <v>5</v>
      </c>
      <c r="B15" s="19" t="s">
        <v>53</v>
      </c>
      <c r="C15" s="63">
        <v>-1960.12</v>
      </c>
      <c r="D15" s="61">
        <v>11250.81</v>
      </c>
      <c r="E15" s="61">
        <v>10458.52</v>
      </c>
      <c r="F15" s="61">
        <f>C15-D15+E15</f>
        <v>-2752.41</v>
      </c>
      <c r="G15" s="20"/>
      <c r="H15" s="20"/>
    </row>
    <row r="16" spans="1:6" ht="19.5" customHeight="1">
      <c r="A16" s="4"/>
      <c r="B16" s="19" t="s">
        <v>4</v>
      </c>
      <c r="C16" s="62">
        <f>SUM(C11:C15)</f>
        <v>-18636.8</v>
      </c>
      <c r="D16" s="62">
        <f>SUM(D11:D15)</f>
        <v>75285.45</v>
      </c>
      <c r="E16" s="62">
        <f>SUM(E11:E15)</f>
        <v>76563.92</v>
      </c>
      <c r="F16" s="62">
        <f>SUM(F11:F15)</f>
        <v>-17358.329999999994</v>
      </c>
    </row>
    <row r="17" ht="11.25" customHeight="1"/>
    <row r="18" spans="1:6" ht="15.75">
      <c r="A18" s="111" t="s">
        <v>29</v>
      </c>
      <c r="B18" s="111"/>
      <c r="C18" s="111"/>
      <c r="D18" s="111"/>
      <c r="E18" s="111"/>
      <c r="F18" s="111"/>
    </row>
    <row r="19" spans="1:8" ht="15.75">
      <c r="A19" s="78"/>
      <c r="B19" s="78"/>
      <c r="C19" s="78"/>
      <c r="D19" s="78"/>
      <c r="E19" s="78"/>
      <c r="F19" s="78"/>
      <c r="H19" s="5" t="s">
        <v>30</v>
      </c>
    </row>
    <row r="20" spans="1:8" ht="33" customHeight="1">
      <c r="A20" s="18" t="s">
        <v>43</v>
      </c>
      <c r="B20" s="112" t="s">
        <v>6</v>
      </c>
      <c r="C20" s="112"/>
      <c r="D20" s="112"/>
      <c r="E20" s="112"/>
      <c r="F20" s="22" t="s">
        <v>17</v>
      </c>
      <c r="G20" s="23"/>
      <c r="H20" s="5">
        <f>D5</f>
        <v>477.3</v>
      </c>
    </row>
    <row r="21" spans="1:10" ht="18" customHeight="1">
      <c r="A21" s="24">
        <v>1</v>
      </c>
      <c r="B21" s="113" t="s">
        <v>8</v>
      </c>
      <c r="C21" s="113"/>
      <c r="D21" s="113"/>
      <c r="E21" s="113"/>
      <c r="F21" s="1">
        <f>I12</f>
        <v>21192.120000000003</v>
      </c>
      <c r="G21" s="25"/>
      <c r="H21" s="5" t="s">
        <v>31</v>
      </c>
      <c r="I21" s="17" t="s">
        <v>32</v>
      </c>
      <c r="J21" s="17" t="s">
        <v>33</v>
      </c>
    </row>
    <row r="22" spans="1:10" ht="18" customHeight="1">
      <c r="A22" s="26">
        <v>2</v>
      </c>
      <c r="B22" s="114" t="s">
        <v>49</v>
      </c>
      <c r="C22" s="114"/>
      <c r="D22" s="114"/>
      <c r="E22" s="114"/>
      <c r="F22" s="2">
        <f>0.26*12*H20</f>
        <v>1489.1760000000002</v>
      </c>
      <c r="G22" s="25"/>
      <c r="I22" s="17">
        <v>760</v>
      </c>
      <c r="J22" s="17">
        <v>0</v>
      </c>
    </row>
    <row r="23" spans="1:10" ht="18" customHeight="1">
      <c r="A23" s="26">
        <v>3</v>
      </c>
      <c r="B23" s="114" t="s">
        <v>34</v>
      </c>
      <c r="C23" s="114"/>
      <c r="D23" s="114"/>
      <c r="E23" s="114"/>
      <c r="F23" s="2">
        <f>I23+J25</f>
        <v>10225.84</v>
      </c>
      <c r="I23" s="17">
        <f>I22*12</f>
        <v>9120</v>
      </c>
      <c r="J23" s="17">
        <v>0</v>
      </c>
    </row>
    <row r="24" spans="1:10" ht="18" customHeight="1">
      <c r="A24" s="26">
        <v>4</v>
      </c>
      <c r="B24" s="114" t="s">
        <v>54</v>
      </c>
      <c r="C24" s="114"/>
      <c r="D24" s="114"/>
      <c r="E24" s="114"/>
      <c r="F24" s="2">
        <f>0.69*12*H20</f>
        <v>3952.044</v>
      </c>
      <c r="I24" s="72" t="s">
        <v>94</v>
      </c>
      <c r="J24" s="17">
        <f>805*1.202</f>
        <v>967.61</v>
      </c>
    </row>
    <row r="25" spans="1:10" ht="16.5" customHeight="1">
      <c r="A25" s="26">
        <v>5</v>
      </c>
      <c r="B25" s="114" t="s">
        <v>12</v>
      </c>
      <c r="C25" s="114"/>
      <c r="D25" s="114"/>
      <c r="E25" s="114"/>
      <c r="F25" s="2">
        <f>F26+F27+F28</f>
        <v>29752</v>
      </c>
      <c r="G25" s="33">
        <f>F43</f>
        <v>29752</v>
      </c>
      <c r="I25" s="17"/>
      <c r="J25" s="17">
        <f>920*1.202</f>
        <v>1105.84</v>
      </c>
    </row>
    <row r="26" spans="1:7" ht="16.5" customHeight="1">
      <c r="A26" s="26" t="s">
        <v>13</v>
      </c>
      <c r="B26" s="114" t="s">
        <v>35</v>
      </c>
      <c r="C26" s="114"/>
      <c r="D26" s="114"/>
      <c r="E26" s="114"/>
      <c r="F26" s="3">
        <v>0</v>
      </c>
      <c r="G26" s="13"/>
    </row>
    <row r="27" spans="1:7" ht="16.5" customHeight="1">
      <c r="A27" s="26" t="s">
        <v>13</v>
      </c>
      <c r="B27" s="114" t="s">
        <v>36</v>
      </c>
      <c r="C27" s="114"/>
      <c r="D27" s="114"/>
      <c r="E27" s="114"/>
      <c r="F27" s="3">
        <f>F38</f>
        <v>2148</v>
      </c>
      <c r="G27" s="13"/>
    </row>
    <row r="28" spans="1:7" ht="17.25" customHeight="1">
      <c r="A28" s="26" t="s">
        <v>13</v>
      </c>
      <c r="B28" s="114" t="s">
        <v>37</v>
      </c>
      <c r="C28" s="114"/>
      <c r="D28" s="114"/>
      <c r="E28" s="114"/>
      <c r="F28" s="3">
        <f>F39+F40</f>
        <v>27604</v>
      </c>
      <c r="G28" s="13"/>
    </row>
    <row r="29" spans="1:7" s="29" customFormat="1" ht="21" customHeight="1">
      <c r="A29" s="26">
        <v>6</v>
      </c>
      <c r="B29" s="115" t="s">
        <v>59</v>
      </c>
      <c r="C29" s="115"/>
      <c r="D29" s="115"/>
      <c r="E29" s="115"/>
      <c r="F29" s="3">
        <f>D12+D13</f>
        <v>8877.6</v>
      </c>
      <c r="G29" s="10"/>
    </row>
    <row r="30" spans="1:6" ht="15.75">
      <c r="A30" s="27"/>
      <c r="B30" s="147" t="s">
        <v>14</v>
      </c>
      <c r="C30" s="147"/>
      <c r="D30" s="147"/>
      <c r="E30" s="147"/>
      <c r="F30" s="28">
        <f>F21+F22+F23+F25+F29+F24</f>
        <v>75488.78</v>
      </c>
    </row>
    <row r="31" ht="18" customHeight="1"/>
    <row r="32" spans="1:6" ht="20.25" customHeight="1">
      <c r="A32" s="77" t="s">
        <v>99</v>
      </c>
      <c r="B32" s="77"/>
      <c r="C32" s="77"/>
      <c r="D32" s="77"/>
      <c r="E32" s="77"/>
      <c r="F32" s="3">
        <f>D7+D16-F30</f>
        <v>-203.33000000000175</v>
      </c>
    </row>
    <row r="33" spans="1:6" ht="18" customHeight="1">
      <c r="A33" s="77" t="s">
        <v>97</v>
      </c>
      <c r="B33" s="77"/>
      <c r="C33" s="77"/>
      <c r="D33" s="77"/>
      <c r="E33" s="77"/>
      <c r="F33" s="3">
        <f>F16</f>
        <v>-17358.329999999994</v>
      </c>
    </row>
    <row r="34" spans="1:6" ht="15.75" customHeight="1" outlineLevel="1">
      <c r="A34" s="76" t="s">
        <v>98</v>
      </c>
      <c r="B34" s="76"/>
      <c r="C34" s="76"/>
      <c r="D34" s="76"/>
      <c r="E34" s="76"/>
      <c r="F34" s="3">
        <f>F32+F33</f>
        <v>-17561.659999999996</v>
      </c>
    </row>
    <row r="37" spans="1:6" s="36" customFormat="1" ht="15.75">
      <c r="A37" s="30" t="s">
        <v>25</v>
      </c>
      <c r="B37" s="30" t="s">
        <v>16</v>
      </c>
      <c r="C37" s="123" t="s">
        <v>38</v>
      </c>
      <c r="D37" s="124"/>
      <c r="E37" s="125"/>
      <c r="F37" s="30" t="s">
        <v>39</v>
      </c>
    </row>
    <row r="38" spans="1:6" s="69" customFormat="1" ht="15.75">
      <c r="A38" s="35"/>
      <c r="B38" s="37" t="s">
        <v>96</v>
      </c>
      <c r="C38" s="144" t="s">
        <v>91</v>
      </c>
      <c r="D38" s="145"/>
      <c r="E38" s="146"/>
      <c r="F38" s="38">
        <f>12*179</f>
        <v>2148</v>
      </c>
    </row>
    <row r="39" spans="1:6" s="69" customFormat="1" ht="32.25" customHeight="1">
      <c r="A39" s="66"/>
      <c r="B39" s="67">
        <v>42229</v>
      </c>
      <c r="C39" s="138" t="s">
        <v>93</v>
      </c>
      <c r="D39" s="139"/>
      <c r="E39" s="140"/>
      <c r="F39" s="68">
        <v>24808</v>
      </c>
    </row>
    <row r="40" spans="1:6" ht="15.75">
      <c r="A40" s="66"/>
      <c r="B40" s="67">
        <v>42241</v>
      </c>
      <c r="C40" s="138" t="s">
        <v>92</v>
      </c>
      <c r="D40" s="139"/>
      <c r="E40" s="140"/>
      <c r="F40" s="68">
        <v>2796</v>
      </c>
    </row>
    <row r="41" spans="1:6" ht="15.75">
      <c r="A41" s="4"/>
      <c r="B41" s="7"/>
      <c r="C41" s="141"/>
      <c r="D41" s="142"/>
      <c r="E41" s="143"/>
      <c r="F41" s="6"/>
    </row>
    <row r="42" spans="1:6" s="29" customFormat="1" ht="15.75">
      <c r="A42" s="4"/>
      <c r="B42" s="7"/>
      <c r="C42" s="135"/>
      <c r="D42" s="136"/>
      <c r="E42" s="137"/>
      <c r="F42" s="8"/>
    </row>
    <row r="43" spans="1:6" ht="15.75">
      <c r="A43" s="130" t="s">
        <v>40</v>
      </c>
      <c r="B43" s="130"/>
      <c r="C43" s="130"/>
      <c r="D43" s="130"/>
      <c r="E43" s="130"/>
      <c r="F43" s="31">
        <f>SUM(F38:F42)</f>
        <v>29752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C42:E42"/>
    <mergeCell ref="A43:E43"/>
    <mergeCell ref="B29:E29"/>
    <mergeCell ref="B30:E30"/>
    <mergeCell ref="C37:E37"/>
    <mergeCell ref="C38:E38"/>
    <mergeCell ref="C39:E39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2">
      <selection activeCell="C29" sqref="C29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48" t="s">
        <v>46</v>
      </c>
      <c r="B1" s="148"/>
      <c r="C1" s="148"/>
      <c r="D1" s="148"/>
      <c r="E1" s="148"/>
    </row>
    <row r="2" spans="1:5" ht="18.75">
      <c r="A2" s="148" t="s">
        <v>66</v>
      </c>
      <c r="B2" s="148"/>
      <c r="C2" s="148"/>
      <c r="D2" s="148"/>
      <c r="E2" s="148"/>
    </row>
    <row r="3" ht="18.75">
      <c r="A3" s="39"/>
    </row>
    <row r="4" ht="18.75">
      <c r="A4" s="40" t="s">
        <v>62</v>
      </c>
    </row>
    <row r="5" ht="18.75">
      <c r="A5" s="40" t="s">
        <v>67</v>
      </c>
    </row>
    <row r="6" ht="18.75">
      <c r="A6" s="40"/>
    </row>
    <row r="7" ht="16.5" thickBot="1">
      <c r="A7" s="41" t="s">
        <v>68</v>
      </c>
    </row>
    <row r="8" spans="1:5" ht="50.25" customHeight="1" thickBot="1">
      <c r="A8" s="42"/>
      <c r="B8" s="43" t="s">
        <v>47</v>
      </c>
      <c r="C8" s="43" t="s">
        <v>0</v>
      </c>
      <c r="D8" s="43" t="s">
        <v>1</v>
      </c>
      <c r="E8" s="43" t="s">
        <v>22</v>
      </c>
    </row>
    <row r="9" spans="1:5" ht="19.5" thickBot="1">
      <c r="A9" s="44" t="s">
        <v>2</v>
      </c>
      <c r="B9" s="45">
        <v>12187.65</v>
      </c>
      <c r="C9" s="45">
        <v>53667.72</v>
      </c>
      <c r="D9" s="45">
        <v>51883.67</v>
      </c>
      <c r="E9" s="45">
        <v>13971.7</v>
      </c>
    </row>
    <row r="10" spans="1:5" ht="19.5" thickBot="1">
      <c r="A10" s="44" t="s">
        <v>3</v>
      </c>
      <c r="B10" s="45">
        <v>1352.67</v>
      </c>
      <c r="C10" s="45">
        <v>5956.56</v>
      </c>
      <c r="D10" s="45">
        <v>5758.6</v>
      </c>
      <c r="E10" s="45">
        <v>1550.63</v>
      </c>
    </row>
    <row r="11" spans="1:5" ht="38.25" thickBot="1">
      <c r="A11" s="44" t="s">
        <v>48</v>
      </c>
      <c r="B11" s="45">
        <v>788.35</v>
      </c>
      <c r="C11" s="45">
        <v>2921.04</v>
      </c>
      <c r="D11" s="45">
        <v>2942.84</v>
      </c>
      <c r="E11" s="45">
        <v>766.55</v>
      </c>
    </row>
    <row r="12" spans="1:5" ht="19.5" customHeight="1">
      <c r="A12" s="73" t="s">
        <v>49</v>
      </c>
      <c r="B12" s="74">
        <v>338.24</v>
      </c>
      <c r="C12" s="74">
        <v>1489.32</v>
      </c>
      <c r="D12" s="74">
        <v>1439.76</v>
      </c>
      <c r="E12" s="74">
        <v>387.8</v>
      </c>
    </row>
    <row r="13" spans="1:5" ht="38.25" thickBot="1">
      <c r="A13" s="44" t="s">
        <v>53</v>
      </c>
      <c r="B13" s="45">
        <v>1688.38</v>
      </c>
      <c r="C13" s="45">
        <v>7177.83</v>
      </c>
      <c r="D13" s="45">
        <v>6906.09</v>
      </c>
      <c r="E13" s="45">
        <v>1960.12</v>
      </c>
    </row>
    <row r="14" spans="1:5" ht="19.5" thickBot="1">
      <c r="A14" s="44" t="s">
        <v>4</v>
      </c>
      <c r="B14" s="46">
        <v>16355.29</v>
      </c>
      <c r="C14" s="46">
        <v>71212.47</v>
      </c>
      <c r="D14" s="46">
        <v>68930.96</v>
      </c>
      <c r="E14" s="46">
        <v>18636.8</v>
      </c>
    </row>
    <row r="15" ht="18.75">
      <c r="A15" s="47"/>
    </row>
    <row r="16" ht="19.5" thickBot="1">
      <c r="A16" s="47" t="s">
        <v>5</v>
      </c>
    </row>
    <row r="17" spans="1:3" ht="38.25" thickBot="1">
      <c r="A17" s="48" t="s">
        <v>50</v>
      </c>
      <c r="B17" s="43" t="s">
        <v>6</v>
      </c>
      <c r="C17" s="43" t="s">
        <v>17</v>
      </c>
    </row>
    <row r="18" spans="1:3" ht="19.5" thickBot="1">
      <c r="A18" s="49" t="s">
        <v>7</v>
      </c>
      <c r="B18" s="50" t="s">
        <v>3</v>
      </c>
      <c r="C18" s="45">
        <v>8877.6</v>
      </c>
    </row>
    <row r="19" spans="1:3" ht="19.5" thickBot="1">
      <c r="A19" s="49" t="s">
        <v>9</v>
      </c>
      <c r="B19" s="50" t="s">
        <v>49</v>
      </c>
      <c r="C19" s="45">
        <v>1489.32</v>
      </c>
    </row>
    <row r="20" spans="1:3" ht="38.25" thickBot="1">
      <c r="A20" s="49" t="s">
        <v>10</v>
      </c>
      <c r="B20" s="50" t="s">
        <v>53</v>
      </c>
      <c r="C20" s="45">
        <v>7177.83</v>
      </c>
    </row>
    <row r="21" spans="1:3" ht="19.5" thickBot="1">
      <c r="A21" s="49" t="s">
        <v>11</v>
      </c>
      <c r="B21" s="50" t="s">
        <v>54</v>
      </c>
      <c r="C21" s="45">
        <v>3837.49</v>
      </c>
    </row>
    <row r="22" spans="1:3" ht="19.5" thickBot="1">
      <c r="A22" s="49" t="s">
        <v>55</v>
      </c>
      <c r="B22" s="50" t="s">
        <v>8</v>
      </c>
      <c r="C22" s="45">
        <v>21192.12</v>
      </c>
    </row>
    <row r="23" spans="1:3" ht="38.25" thickBot="1">
      <c r="A23" s="49" t="s">
        <v>56</v>
      </c>
      <c r="B23" s="50" t="s">
        <v>12</v>
      </c>
      <c r="C23" s="45">
        <v>40844.45</v>
      </c>
    </row>
    <row r="24" spans="1:3" ht="19.5" thickBot="1">
      <c r="A24" s="49" t="s">
        <v>13</v>
      </c>
      <c r="B24" s="51" t="s">
        <v>69</v>
      </c>
      <c r="C24" s="45">
        <v>2148</v>
      </c>
    </row>
    <row r="25" spans="1:3" ht="38.25" thickBot="1">
      <c r="A25" s="49" t="s">
        <v>13</v>
      </c>
      <c r="B25" s="51" t="s">
        <v>70</v>
      </c>
      <c r="C25" s="45">
        <v>21894</v>
      </c>
    </row>
    <row r="26" spans="1:3" ht="19.5" thickBot="1">
      <c r="A26" s="49" t="s">
        <v>13</v>
      </c>
      <c r="B26" s="51" t="s">
        <v>71</v>
      </c>
      <c r="C26" s="45">
        <v>1890</v>
      </c>
    </row>
    <row r="27" spans="1:3" ht="38.25" thickBot="1">
      <c r="A27" s="49" t="s">
        <v>13</v>
      </c>
      <c r="B27" s="51" t="s">
        <v>72</v>
      </c>
      <c r="C27" s="45">
        <v>14912.45</v>
      </c>
    </row>
    <row r="28" spans="1:3" ht="19.5" thickBot="1">
      <c r="A28" s="49" t="s">
        <v>57</v>
      </c>
      <c r="B28" s="51" t="s">
        <v>58</v>
      </c>
      <c r="C28" s="45">
        <v>859.14</v>
      </c>
    </row>
    <row r="29" spans="1:3" ht="38.25" thickBot="1">
      <c r="A29" s="44"/>
      <c r="B29" s="52" t="s">
        <v>51</v>
      </c>
      <c r="C29" s="46">
        <v>84277.95</v>
      </c>
    </row>
    <row r="30" ht="15.75" thickBot="1">
      <c r="A30" s="53"/>
    </row>
    <row r="31" spans="1:2" ht="57" thickBot="1">
      <c r="A31" s="64" t="s">
        <v>73</v>
      </c>
      <c r="B31" s="43">
        <v>6616.23</v>
      </c>
    </row>
    <row r="32" spans="1:2" ht="57" thickBot="1">
      <c r="A32" s="44" t="s">
        <v>74</v>
      </c>
      <c r="B32" s="46">
        <v>18636.8</v>
      </c>
    </row>
    <row r="33" spans="1:2" ht="38.25" thickBot="1">
      <c r="A33" s="49" t="s">
        <v>15</v>
      </c>
      <c r="B33" s="46" t="s">
        <v>75</v>
      </c>
    </row>
    <row r="34" spans="1:2" ht="38.25" thickBot="1">
      <c r="A34" s="49" t="s">
        <v>76</v>
      </c>
      <c r="B34" s="46">
        <v>13971.7</v>
      </c>
    </row>
    <row r="35" ht="15">
      <c r="A35" s="53"/>
    </row>
    <row r="36" ht="15.75">
      <c r="A36" s="54" t="s">
        <v>63</v>
      </c>
    </row>
    <row r="37" ht="15.75">
      <c r="A37" s="55"/>
    </row>
    <row r="38" ht="15.75">
      <c r="A38" s="55" t="s">
        <v>61</v>
      </c>
    </row>
    <row r="39" ht="16.5" thickBot="1">
      <c r="A39" s="55"/>
    </row>
    <row r="40" spans="1:3" ht="15.75" thickBot="1">
      <c r="A40" s="56" t="s">
        <v>16</v>
      </c>
      <c r="B40" s="57" t="s">
        <v>38</v>
      </c>
      <c r="C40" s="57" t="s">
        <v>52</v>
      </c>
    </row>
    <row r="41" spans="1:3" ht="15.75" thickBot="1">
      <c r="A41" s="58" t="s">
        <v>77</v>
      </c>
      <c r="B41" s="59" t="s">
        <v>78</v>
      </c>
      <c r="C41" s="60">
        <v>179</v>
      </c>
    </row>
    <row r="42" spans="1:3" ht="15.75" thickBot="1">
      <c r="A42" s="58" t="s">
        <v>79</v>
      </c>
      <c r="B42" s="59" t="s">
        <v>78</v>
      </c>
      <c r="C42" s="60">
        <v>179</v>
      </c>
    </row>
    <row r="43" spans="1:3" ht="15.75" thickBot="1">
      <c r="A43" s="58" t="s">
        <v>80</v>
      </c>
      <c r="B43" s="59" t="s">
        <v>81</v>
      </c>
      <c r="C43" s="60">
        <v>738</v>
      </c>
    </row>
    <row r="44" spans="1:3" ht="15.75" thickBot="1">
      <c r="A44" s="58" t="s">
        <v>82</v>
      </c>
      <c r="B44" s="59" t="s">
        <v>83</v>
      </c>
      <c r="C44" s="60">
        <v>1152</v>
      </c>
    </row>
    <row r="45" spans="1:3" ht="15.75" thickBot="1">
      <c r="A45" s="58" t="s">
        <v>84</v>
      </c>
      <c r="B45" s="59" t="s">
        <v>78</v>
      </c>
      <c r="C45" s="60">
        <v>179</v>
      </c>
    </row>
    <row r="46" spans="1:3" ht="15.75" thickBot="1">
      <c r="A46" s="58" t="s">
        <v>85</v>
      </c>
      <c r="B46" s="59" t="s">
        <v>86</v>
      </c>
      <c r="C46" s="60">
        <v>16160</v>
      </c>
    </row>
    <row r="47" spans="1:3" ht="15.75" thickBot="1">
      <c r="A47" s="58" t="s">
        <v>87</v>
      </c>
      <c r="B47" s="59" t="s">
        <v>86</v>
      </c>
      <c r="C47" s="60">
        <v>5734</v>
      </c>
    </row>
    <row r="48" spans="1:3" ht="15.75" thickBot="1">
      <c r="A48" s="58" t="s">
        <v>88</v>
      </c>
      <c r="B48" s="59" t="s">
        <v>78</v>
      </c>
      <c r="C48" s="60">
        <v>179</v>
      </c>
    </row>
    <row r="49" spans="1:3" ht="15.75" thickBot="1">
      <c r="A49" s="58" t="s">
        <v>89</v>
      </c>
      <c r="B49" s="59" t="s">
        <v>90</v>
      </c>
      <c r="C49" s="60">
        <v>1602.05</v>
      </c>
    </row>
    <row r="50" ht="15.75">
      <c r="A50" s="65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2017-05-23T10:58:18Z</cp:lastPrinted>
  <dcterms:created xsi:type="dcterms:W3CDTF">2015-10-12T10:40:12Z</dcterms:created>
  <dcterms:modified xsi:type="dcterms:W3CDTF">2018-03-05T13:31:17Z</dcterms:modified>
  <cp:category/>
  <cp:version/>
  <cp:contentType/>
  <cp:contentStatus/>
</cp:coreProperties>
</file>