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7" sheetId="1" r:id="rId1"/>
    <sheet name="2016" sheetId="2" r:id="rId2"/>
    <sheet name="2015" sheetId="3" r:id="rId3"/>
    <sheet name="2015 (2)" sheetId="4" r:id="rId4"/>
    <sheet name="2014" sheetId="5" r:id="rId5"/>
  </sheets>
  <definedNames>
    <definedName name="_xlnm.Print_Area" localSheetId="2">'2015'!$A$1:$F$82</definedName>
    <definedName name="_xlnm.Print_Area" localSheetId="3">'2015 (2)'!$A$1:$F$38</definedName>
    <definedName name="_xlnm.Print_Area" localSheetId="1">'2016'!$A$1:$F$39</definedName>
  </definedNames>
  <calcPr fullCalcOnLoad="1" refMode="R1C1"/>
</workbook>
</file>

<file path=xl/sharedStrings.xml><?xml version="1.0" encoding="utf-8"?>
<sst xmlns="http://schemas.openxmlformats.org/spreadsheetml/2006/main" count="678" uniqueCount="323">
  <si>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</si>
  <si>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</si>
  <si>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</si>
  <si>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</si>
  <si>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</si>
  <si>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</si>
  <si>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</si>
  <si>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</si>
  <si>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</si>
  <si>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</si>
  <si>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</si>
  <si>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</si>
  <si>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</si>
  <si>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</si>
  <si>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</si>
  <si>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</si>
  <si>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</si>
  <si>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</si>
  <si>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</si>
  <si>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</si>
  <si>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</si>
  <si>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</si>
  <si>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</si>
  <si>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</si>
  <si>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</si>
  <si>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</si>
  <si>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</si>
  <si>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</si>
  <si>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</si>
  <si>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</si>
  <si>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</si>
  <si>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</si>
  <si>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</si>
  <si>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</si>
  <si>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</si>
  <si>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Санитарное содержание прилегающей территории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</si>
  <si>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</si>
  <si>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</si>
  <si>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</si>
  <si>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</si>
  <si>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</si>
  <si>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</si>
  <si>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</si>
  <si>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</si>
  <si>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</si>
  <si>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</si>
  <si>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</si>
  <si>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</si>
  <si>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</si>
  <si>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</si>
  <si>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</si>
  <si>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</si>
  <si>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</si>
  <si>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</si>
  <si>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Сумма работ</t>
  </si>
  <si>
    <t>Электроэнергия МОП</t>
  </si>
  <si>
    <t>Вывоз КГМ</t>
  </si>
  <si>
    <t>5.</t>
  </si>
  <si>
    <t>6.</t>
  </si>
  <si>
    <t>7.</t>
  </si>
  <si>
    <t>Осмотры</t>
  </si>
  <si>
    <t>Вывоз и складирование ТБО</t>
  </si>
  <si>
    <t>двор</t>
  </si>
  <si>
    <t xml:space="preserve">Выполненные работы </t>
  </si>
  <si>
    <t>Сальдо на 01.01.2015г (по начислениям) (+)</t>
  </si>
  <si>
    <t>Ул. Балтийская, д. 5-15</t>
  </si>
  <si>
    <t>В управлении ООО «УК Старый Город» - с 01.05.2012  года</t>
  </si>
  <si>
    <t>Общая площадь квартир –  4541м.кв.</t>
  </si>
  <si>
    <t>Остаток на 01.01.2014 года – 136607,65 (+)</t>
  </si>
  <si>
    <t xml:space="preserve">снятие показаний                                                                                                    </t>
  </si>
  <si>
    <t>осмотр помещений на предмет утечки</t>
  </si>
  <si>
    <t xml:space="preserve">осмотр электросетей, установка светильника, выключатели, смена ламп                              </t>
  </si>
  <si>
    <t>водоотлив из подвала, очистка канализационной сети</t>
  </si>
  <si>
    <t>смена стекол, смена дверных приборов, замки</t>
  </si>
  <si>
    <t>ремонт групповых щитков</t>
  </si>
  <si>
    <t xml:space="preserve">прокладка трубопроводов, смена вентилей, сгонов, и т.д.                                                                                                                                               </t>
  </si>
  <si>
    <t xml:space="preserve">проверка на прогрев отопительных приборов                                                        </t>
  </si>
  <si>
    <t xml:space="preserve">уборка придомовой территории                                                                          </t>
  </si>
  <si>
    <t>очистка участка от мусора</t>
  </si>
  <si>
    <t>дезинсекция</t>
  </si>
  <si>
    <t>монтаж огрождений</t>
  </si>
  <si>
    <t>аварийные работы</t>
  </si>
  <si>
    <t>615,475,69</t>
  </si>
  <si>
    <t>66227,83</t>
  </si>
  <si>
    <t>Экономист ООО «УК Старый город»                                                                    Хромушина Т.В.</t>
  </si>
  <si>
    <t>Осмотр электросетей</t>
  </si>
  <si>
    <t>28,02,2014</t>
  </si>
  <si>
    <t>снятие показаний</t>
  </si>
  <si>
    <t>10,02,2014</t>
  </si>
  <si>
    <t>Осмотр электросетей(7)</t>
  </si>
  <si>
    <t>31,03,2014</t>
  </si>
  <si>
    <t>25,03,2014</t>
  </si>
  <si>
    <t>ремонт групповых щитков9</t>
  </si>
  <si>
    <t>25,04,2014</t>
  </si>
  <si>
    <t>осмотр эл/сетей</t>
  </si>
  <si>
    <t>29,04,2014</t>
  </si>
  <si>
    <t>осмотр эл/сетей9</t>
  </si>
  <si>
    <t>14,01,2014</t>
  </si>
  <si>
    <t>осмотр чердачных и подвальных помещений11</t>
  </si>
  <si>
    <t>20,01,2014</t>
  </si>
  <si>
    <t>23,01,2014</t>
  </si>
  <si>
    <t>осмотр чердачных и подвальных помещений5</t>
  </si>
  <si>
    <t>27,02,2014</t>
  </si>
  <si>
    <t>осмотр чердачных и подвальных помещений 13</t>
  </si>
  <si>
    <t>14,03,2014</t>
  </si>
  <si>
    <t>осмотр чердачных и подвальных помещений 9</t>
  </si>
  <si>
    <t>17,03,2014</t>
  </si>
  <si>
    <t>осмотр чердачных и подвальных помещений, прокладка трубопроводов канализации 5</t>
  </si>
  <si>
    <t>26,03,2014</t>
  </si>
  <si>
    <t>очистка канализационной сети 100м,13</t>
  </si>
  <si>
    <t>25,01,2014</t>
  </si>
  <si>
    <t>смена стекол,11</t>
  </si>
  <si>
    <t>05,05,2014</t>
  </si>
  <si>
    <t>30,06,2014</t>
  </si>
  <si>
    <t>снятие показаний5-15</t>
  </si>
  <si>
    <t>03,06,2014</t>
  </si>
  <si>
    <t>24,06,2014</t>
  </si>
  <si>
    <t>осмотр эл.сетей, демонтаж кабеля13</t>
  </si>
  <si>
    <t>03,07,2014</t>
  </si>
  <si>
    <t>ремонт групповых щитков5</t>
  </si>
  <si>
    <t>16,07,2014</t>
  </si>
  <si>
    <t>очистка канализационной сети 100м,5-15</t>
  </si>
  <si>
    <t>01,09,2014</t>
  </si>
  <si>
    <t>осмотр эл сетей7</t>
  </si>
  <si>
    <t>05,09,2014</t>
  </si>
  <si>
    <t>смена ламп накаливания</t>
  </si>
  <si>
    <t>10,09,2014</t>
  </si>
  <si>
    <t>осмотр эл сетей9</t>
  </si>
  <si>
    <t>02,09,2014</t>
  </si>
  <si>
    <t>03,10,2014</t>
  </si>
  <si>
    <t>осмотр чердачных и подвальных помещений 7</t>
  </si>
  <si>
    <t>24,10,2014</t>
  </si>
  <si>
    <t>ремонт задвижек5</t>
  </si>
  <si>
    <t>замок навесной7</t>
  </si>
  <si>
    <t>ремон вентилей и клапанов15</t>
  </si>
  <si>
    <t>осмотр черданых и подвальных помещений13</t>
  </si>
  <si>
    <t>осмотр чердачных и подвальных помещений7</t>
  </si>
  <si>
    <t>31,10,2014</t>
  </si>
  <si>
    <t>осмотр систем водоснабжения5</t>
  </si>
  <si>
    <t>ремонт групповых щитков11</t>
  </si>
  <si>
    <t>06,10,2014</t>
  </si>
  <si>
    <t>ремонт групповых щитков5-15</t>
  </si>
  <si>
    <t>23,10,2014</t>
  </si>
  <si>
    <t>ремонт светильников15</t>
  </si>
  <si>
    <t>29,10,2014</t>
  </si>
  <si>
    <t>осмотр эл сетей11</t>
  </si>
  <si>
    <t>30,10,2014</t>
  </si>
  <si>
    <t>ремонт патронов5</t>
  </si>
  <si>
    <t>08,08,2014</t>
  </si>
  <si>
    <t>18,11,2014</t>
  </si>
  <si>
    <t>12,11,2014</t>
  </si>
  <si>
    <t>проверка на прогрев отопительных приборов</t>
  </si>
  <si>
    <t>12,12,2014</t>
  </si>
  <si>
    <t>установка светильника потолочного, смена ламп</t>
  </si>
  <si>
    <t>11,12,2014</t>
  </si>
  <si>
    <t>подключение жил кабелей</t>
  </si>
  <si>
    <t>демонтаж светильника, ремонт выключателей</t>
  </si>
  <si>
    <t>05,12,2014</t>
  </si>
  <si>
    <t>01,12,2014</t>
  </si>
  <si>
    <t>10,12,2014</t>
  </si>
  <si>
    <t>30,12,2014</t>
  </si>
  <si>
    <t>09,12,2014</t>
  </si>
  <si>
    <t>ремонт вентилей и клапанов</t>
  </si>
  <si>
    <t>04,01,2014</t>
  </si>
  <si>
    <t>аварийное обслуживание</t>
  </si>
  <si>
    <t>24,03,2014</t>
  </si>
  <si>
    <t>сварка резьбы, запуск ГВС (аварийные работы)</t>
  </si>
  <si>
    <t>09,10,2014</t>
  </si>
  <si>
    <t>замена лежака (аварийные работы)</t>
  </si>
  <si>
    <t>13,10,2014</t>
  </si>
  <si>
    <t>слитие воды с системы ЦО, замена стояка (аварийные работы)</t>
  </si>
  <si>
    <t>аварийные работы (аварийные работы)</t>
  </si>
  <si>
    <t>Балтийская</t>
  </si>
  <si>
    <t>7</t>
  </si>
  <si>
    <t>9</t>
  </si>
  <si>
    <t>11</t>
  </si>
  <si>
    <t>13</t>
  </si>
  <si>
    <t>15</t>
  </si>
  <si>
    <t>5</t>
  </si>
  <si>
    <t>В управлении ООО «УК Старый Город» -  с 01.05.2012  года</t>
  </si>
  <si>
    <t>осмотр системы отопления на предмет утечки, ремонтные работы</t>
  </si>
  <si>
    <t>осмотр э/сетей по заявке</t>
  </si>
  <si>
    <t>обрезка деревьев</t>
  </si>
  <si>
    <t>ремонт лестничных решеток</t>
  </si>
  <si>
    <t>осмотр системы отопления, проверка отопительных приборов на прогрев</t>
  </si>
  <si>
    <t>осмотр системы отопления на предмет утечки, демонтаж радиаторов</t>
  </si>
  <si>
    <t>осмотр э/сетей, смена ламп в МОП</t>
  </si>
  <si>
    <t>осмотр э/сетей, замена светильников в МОП, ремонтные работы</t>
  </si>
  <si>
    <t xml:space="preserve">осмотр э/сетей, замена светильников, замена ламп в МОП, </t>
  </si>
  <si>
    <t>осмотр системы отопления, проверка на прогрев отопительных приборов</t>
  </si>
  <si>
    <t>осмотр системы водоснабжения, водоотведения на предмет утечки</t>
  </si>
  <si>
    <t>осмотр э/сетей, ремонтные работы</t>
  </si>
  <si>
    <t>осмотр системы отопления на предмет утечки</t>
  </si>
  <si>
    <t>осмотр систем водоснабжения, водоотведения на предмет утечки</t>
  </si>
  <si>
    <t>осмотр системы отопления на предмет утечки, демонтаж радиатора</t>
  </si>
  <si>
    <t>осмотр системы отопления напредмет утечки, проверка отопительных приборов на прогрев</t>
  </si>
  <si>
    <t>осмотр системы водоснабжения, замена насоса подкачки</t>
  </si>
  <si>
    <t>смена ламп в МОП</t>
  </si>
  <si>
    <t>осмотр э/сетей, демонтаж светильников в МОП</t>
  </si>
  <si>
    <t>01-30.09.2015</t>
  </si>
  <si>
    <t>косметический ремонт подъезда (№5, №7)</t>
  </si>
  <si>
    <t>+окос</t>
  </si>
  <si>
    <t>05-30.10.2015</t>
  </si>
  <si>
    <t>косметический ремонт подъезда (№9)</t>
  </si>
  <si>
    <t>осмотр системы отопления, слив и заполнение системы, ремонтные работы</t>
  </si>
  <si>
    <t>осмотр э/сетей, ремонт силового предохранительного шкафа</t>
  </si>
  <si>
    <t>арс</t>
  </si>
  <si>
    <t>дератизация</t>
  </si>
  <si>
    <t>в год</t>
  </si>
  <si>
    <t>Услуги аварийной службы</t>
  </si>
  <si>
    <t>с сентября по нормативу</t>
  </si>
  <si>
    <t>снятие показаний прибора учета электроэнергии</t>
  </si>
  <si>
    <t>январь-август</t>
  </si>
  <si>
    <t>Справочно: финансовый результат с учетом задолженности</t>
  </si>
  <si>
    <t>Задолженность населения на 31.12.2015 г.</t>
  </si>
  <si>
    <t>октябрь</t>
  </si>
  <si>
    <t>Сальдо на 31.12.2015 г.</t>
  </si>
  <si>
    <t>осмотр системы отопления, ремонтные работы</t>
  </si>
  <si>
    <t>Снятие показаний приборов учета электроэнергии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</si>
  <si>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</si>
  <si>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</si>
  <si>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</si>
  <si>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</si>
  <si>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</si>
  <si>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</si>
  <si>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</si>
  <si>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ежемесячно</t>
  </si>
  <si>
    <t>Установка радиаторов чугуных</t>
  </si>
  <si>
    <t>Осмотр чердачных и подвальных помещений, сис. водоснабжения</t>
  </si>
  <si>
    <t>Аварийка</t>
  </si>
  <si>
    <t>Осмотр электрических сетей, смена ламп</t>
  </si>
  <si>
    <t>Смена ламп накаливания</t>
  </si>
  <si>
    <t>Ремонт подъезда д.11</t>
  </si>
  <si>
    <t>Ремонт задвижек</t>
  </si>
  <si>
    <t>Ремонт подъезда д.13</t>
  </si>
  <si>
    <t>Прокладка внутренних трудопроводов</t>
  </si>
  <si>
    <t>Осмотр электро сетей</t>
  </si>
  <si>
    <t>Окраска масляным составом</t>
  </si>
  <si>
    <t>Ремонт подъезда д.15</t>
  </si>
  <si>
    <t>Смена дверных приборов</t>
  </si>
  <si>
    <t>Осмотр электро сетей, ремонт светильников</t>
  </si>
  <si>
    <t>Установка ветилей, задвижек, затворов</t>
  </si>
  <si>
    <t xml:space="preserve">Гидропневматическая промывка </t>
  </si>
  <si>
    <t xml:space="preserve">Осмотр электрических сетей </t>
  </si>
  <si>
    <t>Пломбировка счетчика</t>
  </si>
  <si>
    <t>Слив и наполнение водой системы отопления</t>
  </si>
  <si>
    <t>Осмотр чердачных и подвальных помещений</t>
  </si>
  <si>
    <t xml:space="preserve">Проверка на прогрев отопительных приборов </t>
  </si>
  <si>
    <t>Смена внутренних трубопроводов из стальных труб</t>
  </si>
  <si>
    <t>Изоляция трубопроводов из вспененного каучука, вспененного полиэтилена</t>
  </si>
  <si>
    <t>Трубо-печные работы</t>
  </si>
  <si>
    <t xml:space="preserve">Ремонт групповых щитков на лестничной клетке </t>
  </si>
  <si>
    <t>Устройство подстилающих слоев бетонных</t>
  </si>
  <si>
    <t>Обследование чердачных и подвальных помещений, проверка на прогрев</t>
  </si>
  <si>
    <t xml:space="preserve">Обследование электрических сетей </t>
  </si>
  <si>
    <t xml:space="preserve">Смена вентилей и клапанов обратных муфтовых </t>
  </si>
  <si>
    <t>апрель</t>
  </si>
  <si>
    <t>май</t>
  </si>
  <si>
    <t>июнь</t>
  </si>
  <si>
    <t>Снятие показаний прибора учета электроэнергии</t>
  </si>
  <si>
    <t>Гидропневматическая промывка</t>
  </si>
  <si>
    <t>Косметика подъездов (11,13,15)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</si>
  <si>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</si>
  <si>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</si>
  <si>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</si>
  <si>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\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</si>
  <si>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</si>
  <si>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</si>
  <si>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</si>
  <si>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</si>
  <si>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</si>
  <si>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</si>
  <si>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</si>
  <si>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Гор.вода на соид</t>
  </si>
  <si>
    <t>Центр. ГВС(коэф)</t>
  </si>
  <si>
    <t>Хол.вода ЦГВС(коэф)</t>
  </si>
  <si>
    <t>Обслуживание ИТП</t>
  </si>
  <si>
    <t>Обследование электрических сетей.  Смена ламп накаливания, патронов. Ремонт светильников</t>
  </si>
  <si>
    <t>Обследование электрических сетей.  Смена ламп накаливания.</t>
  </si>
  <si>
    <t>Ремонт групповых щитков, силового предохранительного шкафа</t>
  </si>
  <si>
    <t>Обследование электрических сетей.  Смена ламп накаливания. Ремонт патронов</t>
  </si>
  <si>
    <t xml:space="preserve">Обследование электрических сетей.  </t>
  </si>
  <si>
    <t>Обследование электрических сетей. Отключение, разводка по устройствам и подключение жил кабелей.</t>
  </si>
  <si>
    <t xml:space="preserve">Обследование электрических сетей.  Смена ламп накаливания. </t>
  </si>
  <si>
    <t>Снятие показаний с приборов учета электроэнергии</t>
  </si>
  <si>
    <t xml:space="preserve">Обследование электрических сетей.  Смена ламп накаливания, патронов. </t>
  </si>
  <si>
    <t>Обследование чердачных, подвальных и лест. клеток  на предмет утечки трубопроводов. Слив воды из системы.</t>
  </si>
  <si>
    <t>Обследование чердачных, подвальных и лест. клеток  на предмет утечки трубопроводов</t>
  </si>
  <si>
    <t>Обследование чердачных, подвальных и лест. клеток  на предмет утечки трубопроводов. Смена замков</t>
  </si>
  <si>
    <t>Обследование чердачных, подвальных и лест. клеток  на предмет утечки трубопроводов. Очистка канализационной сети.</t>
  </si>
  <si>
    <t>Обследование чердачных, подвальных и лест. клеток  на предмет утечки трубопроводов. Разборка прокладка трубопровода. Ремонт задвижек</t>
  </si>
  <si>
    <t>Обследование чердачных, подвальных и лест. клеток  на предмет утечки трубопроводов. Проверка на прогрев отопительных приборов с регулировкой</t>
  </si>
  <si>
    <t>Слив и наполнение водой системы отопления. Ремонт задвижек. Проверка на прогрев отопительных приборов.</t>
  </si>
  <si>
    <t>Обследование чердачных, подвальных и лест. клеток  на предмет утечки трубопроводов. Слив воды из системы. Смена вентилей и клапанов, сгонов</t>
  </si>
  <si>
    <t>Разборка, прокладка трубопроводов</t>
  </si>
  <si>
    <t>Обследование чердачных, подвальных и лест. клеток  на предмет утечки трубопроводов. Ремонт задвижек</t>
  </si>
  <si>
    <t>Обследование чердачных, подвальных и лест. клеток  на предмет утечки трубопроводов. Слив воды из системы. Смена вентилей и клапанов</t>
  </si>
  <si>
    <t>Наполнение водой системы отопления. Смена вентилей, клапанов. Ремонт задвижек</t>
  </si>
  <si>
    <t xml:space="preserve">Обследование чердачных, подвальных и лест. клеток  на предмет утечки трубопроводов. Проверка на прогрев отопительных приборов </t>
  </si>
  <si>
    <t xml:space="preserve">Обследование чердачных, подвальных и лест. клеток  на предмет утечки трубопроводов. </t>
  </si>
  <si>
    <t>Обследование чердачных, подвальных и лест. клеток  на предмет утечки трубопроводов. Смена задвижек. Проверка на прогрев отопительных приборов</t>
  </si>
  <si>
    <t>Обследование чердачных, подвальных и лест. клеток  на предмет утечки трубопроводов. Проверка на прогрев отопительных приборов</t>
  </si>
  <si>
    <t>Обследование чердачных, подвальных и лест. клеток  на предмет утечки трубопроводов. Демонтаж, установка радиаторов</t>
  </si>
  <si>
    <t>Очистка водосточной сети. Очистка кровельных покрытий от снега и наледи. Смена дверных замков. Демонтаж, установка дверного доводчика</t>
  </si>
  <si>
    <t>Ремонт лестничной клетки ( д. 11)</t>
  </si>
  <si>
    <t>Ремонт лестничной клетки ( д. 13)</t>
  </si>
  <si>
    <t>Ремонт лестничной клетки ( д. 15)</t>
  </si>
  <si>
    <t>Очистка козырьков от мусора. Устройство гидроизоляции. Устройство кровель. Ремонт ступеней</t>
  </si>
  <si>
    <t>10-14.04.2017</t>
  </si>
  <si>
    <t>Очистка подвала</t>
  </si>
  <si>
    <t>Покос</t>
  </si>
  <si>
    <t>Аварийные работы. Утечка в подвале</t>
  </si>
  <si>
    <t>Аварийные работы. Парит в подвале. Слитие и заполнение, демонтаж/монтаж колена</t>
  </si>
  <si>
    <t>Аварийные работы. Течь радиатора</t>
  </si>
  <si>
    <t>Аварийные работы. Нет света</t>
  </si>
  <si>
    <t>Промывка и опресовка внутредомовой системы теплопотребления</t>
  </si>
  <si>
    <t>Замки навесные</t>
  </si>
  <si>
    <t>кгм</t>
  </si>
  <si>
    <t>входит покос, дезинсекция</t>
  </si>
  <si>
    <t>покос, дератизация входит</t>
  </si>
  <si>
    <t>Санитарное содержание прилегающей территории, очистка подвала</t>
  </si>
  <si>
    <t>ежемесячно с 01.01.2017 по 31.07.2017</t>
  </si>
  <si>
    <t>снятие показаний общедомового прибора учета э/э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</si>
</sst>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8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14" fontId="2" fillId="35" borderId="13" xfId="0" applyNumberFormat="1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/>
    </xf>
    <xf numFmtId="2" fontId="2" fillId="36" borderId="13" xfId="0" applyNumberFormat="1" applyFont="1" applyFill="1" applyBorder="1" applyAlignment="1">
      <alignment horizontal="center" vertical="center"/>
    </xf>
    <xf numFmtId="14" fontId="2" fillId="3" borderId="13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center" vertical="center"/>
    </xf>
    <xf numFmtId="14" fontId="2" fillId="4" borderId="13" xfId="0" applyNumberFormat="1" applyFont="1" applyFill="1" applyBorder="1" applyAlignment="1">
      <alignment horizontal="center" vertical="center"/>
    </xf>
    <xf numFmtId="14" fontId="2" fillId="5" borderId="13" xfId="0" applyNumberFormat="1" applyFont="1" applyFill="1" applyBorder="1" applyAlignment="1">
      <alignment horizontal="center" vertical="center"/>
    </xf>
    <xf numFmtId="14" fontId="2" fillId="37" borderId="13" xfId="0" applyNumberFormat="1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/>
    </xf>
    <xf numFmtId="4" fontId="2" fillId="38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2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4" fontId="51" fillId="0" borderId="22" xfId="0" applyNumberFormat="1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1" fillId="0" borderId="22" xfId="0" applyFont="1" applyBorder="1" applyAlignment="1">
      <alignment vertical="center" wrapText="1"/>
    </xf>
    <xf numFmtId="0" fontId="52" fillId="0" borderId="22" xfId="0" applyFont="1" applyBorder="1" applyAlignment="1">
      <alignment vertical="center"/>
    </xf>
    <xf numFmtId="0" fontId="52" fillId="0" borderId="22" xfId="0" applyFont="1" applyBorder="1" applyAlignment="1">
      <alignment vertical="center" wrapText="1"/>
    </xf>
    <xf numFmtId="0" fontId="50" fillId="0" borderId="22" xfId="0" applyFont="1" applyBorder="1" applyAlignment="1">
      <alignment vertical="center"/>
    </xf>
    <xf numFmtId="0" fontId="50" fillId="0" borderId="22" xfId="0" applyFont="1" applyBorder="1" applyAlignment="1">
      <alignment vertical="center" wrapText="1"/>
    </xf>
    <xf numFmtId="0" fontId="51" fillId="0" borderId="25" xfId="0" applyFont="1" applyBorder="1" applyAlignment="1">
      <alignment horizontal="right" vertical="center"/>
    </xf>
    <xf numFmtId="49" fontId="7" fillId="0" borderId="13" xfId="52" applyNumberFormat="1" applyFont="1" applyBorder="1">
      <alignment/>
      <protection/>
    </xf>
    <xf numFmtId="0" fontId="7" fillId="0" borderId="13" xfId="52" applyFont="1" applyBorder="1">
      <alignment/>
      <protection/>
    </xf>
    <xf numFmtId="0" fontId="4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14" fontId="2" fillId="13" borderId="13" xfId="0" applyNumberFormat="1" applyFont="1" applyFill="1" applyBorder="1" applyAlignment="1">
      <alignment horizontal="center" vertical="center"/>
    </xf>
    <xf numFmtId="4" fontId="2" fillId="13" borderId="13" xfId="0" applyNumberFormat="1" applyFont="1" applyFill="1" applyBorder="1" applyAlignment="1">
      <alignment horizontal="center" vertical="center"/>
    </xf>
    <xf numFmtId="0" fontId="2" fillId="13" borderId="0" xfId="0" applyFont="1" applyFill="1" applyAlignment="1">
      <alignment vertical="center"/>
    </xf>
    <xf numFmtId="14" fontId="2" fillId="12" borderId="13" xfId="0" applyNumberFormat="1" applyFont="1" applyFill="1" applyBorder="1" applyAlignment="1">
      <alignment horizontal="center" vertical="center"/>
    </xf>
    <xf numFmtId="4" fontId="2" fillId="39" borderId="13" xfId="0" applyNumberFormat="1" applyFont="1" applyFill="1" applyBorder="1" applyAlignment="1">
      <alignment horizontal="center" vertical="center"/>
    </xf>
    <xf numFmtId="0" fontId="2" fillId="12" borderId="0" xfId="0" applyFont="1" applyFill="1" applyAlignment="1">
      <alignment vertical="center"/>
    </xf>
    <xf numFmtId="14" fontId="2" fillId="40" borderId="13" xfId="0" applyNumberFormat="1" applyFont="1" applyFill="1" applyBorder="1" applyAlignment="1">
      <alignment horizontal="center" vertical="center"/>
    </xf>
    <xf numFmtId="4" fontId="2" fillId="41" borderId="13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42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vertical="center"/>
    </xf>
    <xf numFmtId="4" fontId="1" fillId="33" borderId="15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4" fontId="1" fillId="33" borderId="28" xfId="0" applyNumberFormat="1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4" fontId="1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4" fontId="3" fillId="33" borderId="32" xfId="0" applyNumberFormat="1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wrapText="1"/>
    </xf>
    <xf numFmtId="14" fontId="5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3" borderId="13" xfId="0" applyFont="1" applyFill="1" applyBorder="1" applyAlignment="1">
      <alignment horizontal="center"/>
    </xf>
    <xf numFmtId="0" fontId="2" fillId="44" borderId="13" xfId="0" applyFont="1" applyFill="1" applyBorder="1" applyAlignment="1">
      <alignment horizontal="center"/>
    </xf>
    <xf numFmtId="0" fontId="2" fillId="45" borderId="13" xfId="0" applyFont="1" applyFill="1" applyBorder="1" applyAlignment="1">
      <alignment horizontal="center"/>
    </xf>
    <xf numFmtId="49" fontId="7" fillId="0" borderId="0" xfId="52" applyNumberFormat="1" applyFont="1" applyBorder="1">
      <alignment/>
      <protection/>
    </xf>
    <xf numFmtId="0" fontId="7" fillId="0" borderId="0" xfId="52" applyFont="1" applyBorder="1">
      <alignment/>
      <protection/>
    </xf>
    <xf numFmtId="0" fontId="1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14" fontId="50" fillId="33" borderId="13" xfId="0" applyNumberFormat="1" applyFont="1" applyFill="1" applyBorder="1" applyAlignment="1">
      <alignment horizontal="center" vertical="center"/>
    </xf>
    <xf numFmtId="0" fontId="50" fillId="45" borderId="13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46" borderId="13" xfId="0" applyFont="1" applyFill="1" applyBorder="1" applyAlignment="1">
      <alignment horizontal="center" vertical="center"/>
    </xf>
    <xf numFmtId="0" fontId="50" fillId="47" borderId="13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left" vertical="center" wrapText="1"/>
    </xf>
    <xf numFmtId="0" fontId="50" fillId="33" borderId="34" xfId="0" applyFont="1" applyFill="1" applyBorder="1" applyAlignment="1">
      <alignment horizontal="left" vertical="center" wrapText="1"/>
    </xf>
    <xf numFmtId="0" fontId="50" fillId="33" borderId="35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42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14" fontId="5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0" fillId="44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left" vertical="center" wrapText="1"/>
    </xf>
    <xf numFmtId="0" fontId="50" fillId="33" borderId="34" xfId="0" applyFont="1" applyFill="1" applyBorder="1" applyAlignment="1">
      <alignment horizontal="left" vertical="center" wrapText="1"/>
    </xf>
    <xf numFmtId="0" fontId="50" fillId="33" borderId="35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vertical="center" wrapText="1"/>
    </xf>
    <xf numFmtId="0" fontId="48" fillId="33" borderId="33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42" borderId="33" xfId="0" applyFont="1" applyFill="1" applyBorder="1" applyAlignment="1">
      <alignment horizontal="left" vertical="center" wrapText="1"/>
    </xf>
    <xf numFmtId="0" fontId="1" fillId="42" borderId="34" xfId="0" applyFont="1" applyFill="1" applyBorder="1" applyAlignment="1">
      <alignment horizontal="left" vertical="center" wrapText="1"/>
    </xf>
    <xf numFmtId="0" fontId="1" fillId="42" borderId="3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50" fillId="33" borderId="33" xfId="0" applyFont="1" applyFill="1" applyBorder="1" applyAlignment="1">
      <alignment horizontal="left" vertical="center"/>
    </xf>
    <xf numFmtId="0" fontId="50" fillId="33" borderId="34" xfId="0" applyFont="1" applyFill="1" applyBorder="1" applyAlignment="1">
      <alignment horizontal="left" vertical="center"/>
    </xf>
    <xf numFmtId="0" fontId="50" fillId="33" borderId="35" xfId="0" applyFont="1" applyFill="1" applyBorder="1" applyAlignment="1">
      <alignment horizontal="left" vertical="center"/>
    </xf>
    <xf numFmtId="0" fontId="2" fillId="0" borderId="13" xfId="0" applyFont="1" applyBorder="1" applyAlignment="1">
      <alignment wrapText="1"/>
    </xf>
    <xf numFmtId="0" fontId="53" fillId="0" borderId="33" xfId="0" applyFont="1" applyBorder="1" applyAlignment="1">
      <alignment wrapText="1"/>
    </xf>
    <xf numFmtId="0" fontId="53" fillId="0" borderId="34" xfId="0" applyFont="1" applyBorder="1" applyAlignment="1">
      <alignment wrapText="1"/>
    </xf>
    <xf numFmtId="0" fontId="53" fillId="0" borderId="35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1" fillId="33" borderId="1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2" fillId="41" borderId="33" xfId="0" applyFont="1" applyFill="1" applyBorder="1" applyAlignment="1">
      <alignment horizontal="left" vertical="center" wrapText="1"/>
    </xf>
    <xf numFmtId="0" fontId="2" fillId="41" borderId="34" xfId="0" applyFont="1" applyFill="1" applyBorder="1" applyAlignment="1">
      <alignment horizontal="left" vertical="center" wrapText="1"/>
    </xf>
    <xf numFmtId="0" fontId="2" fillId="41" borderId="35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2" fillId="42" borderId="33" xfId="0" applyFont="1" applyFill="1" applyBorder="1" applyAlignment="1">
      <alignment horizontal="left" vertical="center" wrapText="1"/>
    </xf>
    <xf numFmtId="0" fontId="2" fillId="42" borderId="34" xfId="0" applyFont="1" applyFill="1" applyBorder="1" applyAlignment="1">
      <alignment horizontal="left" vertical="center" wrapText="1"/>
    </xf>
    <xf numFmtId="0" fontId="2" fillId="42" borderId="35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wrapText="1"/>
    </xf>
    <xf numFmtId="0" fontId="2" fillId="4" borderId="34" xfId="0" applyFont="1" applyFill="1" applyBorder="1" applyAlignment="1">
      <alignment horizontal="left" wrapText="1"/>
    </xf>
    <xf numFmtId="0" fontId="2" fillId="4" borderId="35" xfId="0" applyFont="1" applyFill="1" applyBorder="1" applyAlignment="1">
      <alignment horizontal="left" wrapText="1"/>
    </xf>
    <xf numFmtId="0" fontId="2" fillId="48" borderId="33" xfId="0" applyFont="1" applyFill="1" applyBorder="1" applyAlignment="1">
      <alignment horizontal="left" vertical="center" wrapText="1"/>
    </xf>
    <xf numFmtId="0" fontId="2" fillId="48" borderId="34" xfId="0" applyFont="1" applyFill="1" applyBorder="1" applyAlignment="1">
      <alignment horizontal="left" vertical="center" wrapText="1"/>
    </xf>
    <xf numFmtId="0" fontId="2" fillId="48" borderId="35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2" fillId="13" borderId="33" xfId="0" applyFont="1" applyFill="1" applyBorder="1" applyAlignment="1">
      <alignment horizontal="left" vertical="center" wrapText="1"/>
    </xf>
    <xf numFmtId="0" fontId="2" fillId="13" borderId="34" xfId="0" applyFont="1" applyFill="1" applyBorder="1" applyAlignment="1">
      <alignment horizontal="left" vertical="center" wrapText="1"/>
    </xf>
    <xf numFmtId="0" fontId="2" fillId="13" borderId="35" xfId="0" applyFont="1" applyFill="1" applyBorder="1" applyAlignment="1">
      <alignment horizontal="left" vertical="center" wrapText="1"/>
    </xf>
    <xf numFmtId="0" fontId="2" fillId="38" borderId="33" xfId="0" applyFont="1" applyFill="1" applyBorder="1" applyAlignment="1">
      <alignment horizontal="left" vertical="center" wrapText="1"/>
    </xf>
    <xf numFmtId="0" fontId="2" fillId="38" borderId="34" xfId="0" applyFont="1" applyFill="1" applyBorder="1" applyAlignment="1">
      <alignment horizontal="left" vertical="center" wrapText="1"/>
    </xf>
    <xf numFmtId="0" fontId="2" fillId="38" borderId="35" xfId="0" applyFont="1" applyFill="1" applyBorder="1" applyAlignment="1">
      <alignment horizontal="left" vertical="center" wrapText="1"/>
    </xf>
    <xf numFmtId="0" fontId="2" fillId="39" borderId="33" xfId="0" applyFont="1" applyFill="1" applyBorder="1" applyAlignment="1">
      <alignment horizontal="left" vertical="center" wrapText="1"/>
    </xf>
    <xf numFmtId="0" fontId="2" fillId="39" borderId="34" xfId="0" applyFont="1" applyFill="1" applyBorder="1" applyAlignment="1">
      <alignment horizontal="left" vertical="center" wrapText="1"/>
    </xf>
    <xf numFmtId="0" fontId="2" fillId="39" borderId="35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/>
    </xf>
    <xf numFmtId="0" fontId="2" fillId="4" borderId="34" xfId="0" applyFont="1" applyFill="1" applyBorder="1" applyAlignment="1">
      <alignment horizontal="left"/>
    </xf>
    <xf numFmtId="0" fontId="2" fillId="4" borderId="35" xfId="0" applyFont="1" applyFill="1" applyBorder="1" applyAlignment="1">
      <alignment horizontal="left"/>
    </xf>
    <xf numFmtId="0" fontId="51" fillId="0" borderId="37" xfId="0" applyFont="1" applyBorder="1" applyAlignment="1">
      <alignment vertical="center"/>
    </xf>
    <xf numFmtId="0" fontId="51" fillId="0" borderId="38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2" fillId="0" borderId="37" xfId="0" applyFont="1" applyBorder="1" applyAlignment="1">
      <alignment vertical="center"/>
    </xf>
    <xf numFmtId="0" fontId="52" fillId="0" borderId="38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0" fillId="0" borderId="37" xfId="0" applyFont="1" applyBorder="1" applyAlignment="1">
      <alignment vertical="center"/>
    </xf>
    <xf numFmtId="0" fontId="50" fillId="0" borderId="38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37" xfId="0" applyFont="1" applyBorder="1" applyAlignment="1">
      <alignment vertical="center" wrapText="1"/>
    </xf>
    <xf numFmtId="0" fontId="50" fillId="0" borderId="38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2" fillId="0" borderId="37" xfId="0" applyFont="1" applyBorder="1" applyAlignment="1">
      <alignment vertical="center" wrapText="1"/>
    </xf>
    <xf numFmtId="0" fontId="52" fillId="0" borderId="38" xfId="0" applyFont="1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14" fontId="2" fillId="35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center" wrapText="1"/>
    </xf>
    <xf numFmtId="4" fontId="2" fillId="49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30"/>
  <sheetViews>
    <sheetView tabSelected="1" zoomScalePageLayoutView="0" workbookViewId="0" topLeftCell="A35">
      <selection activeCell="F35" sqref="F35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1.7109375" style="5" customWidth="1"/>
    <col min="8" max="8" width="9.57421875" style="5" bestFit="1" customWidth="1"/>
    <col min="9" max="9" width="12.57421875" style="5" customWidth="1"/>
    <col min="10" max="10" width="11.00390625" style="5" customWidth="1"/>
    <col min="11" max="16384" width="9.140625" style="5" customWidth="1"/>
  </cols>
  <sheetData>
    <row r="1" spans="1:7" ht="15.75">
      <c r="A1" s="163" t="s">
        <v>262</v>
      </c>
      <c r="B1" s="163"/>
      <c r="C1" s="163"/>
      <c r="D1" s="163"/>
      <c r="E1" s="163"/>
      <c r="F1" s="163"/>
      <c r="G1" s="132"/>
    </row>
    <row r="2" spans="1:8" ht="15.75">
      <c r="A2" s="163" t="s">
        <v>65</v>
      </c>
      <c r="B2" s="163"/>
      <c r="C2" s="163"/>
      <c r="D2" s="163"/>
      <c r="E2" s="163"/>
      <c r="F2" s="163"/>
      <c r="G2" s="7"/>
      <c r="H2" s="8"/>
    </row>
    <row r="3" spans="12:14" ht="9" customHeight="1">
      <c r="L3" s="10"/>
      <c r="M3" s="10"/>
      <c r="N3" s="10"/>
    </row>
    <row r="4" spans="1:14" ht="15.75" hidden="1" outlineLevel="1">
      <c r="A4" s="10" t="s">
        <v>179</v>
      </c>
      <c r="C4" s="10"/>
      <c r="D4" s="10"/>
      <c r="E4" s="10"/>
      <c r="F4" s="10"/>
      <c r="L4" s="126"/>
      <c r="M4" s="127"/>
      <c r="N4" s="10"/>
    </row>
    <row r="5" spans="1:14" ht="15.75" hidden="1" outlineLevel="1">
      <c r="A5" s="10" t="s">
        <v>19</v>
      </c>
      <c r="C5" s="10"/>
      <c r="D5" s="10">
        <v>4547.3</v>
      </c>
      <c r="E5" s="10" t="s">
        <v>20</v>
      </c>
      <c r="F5" s="10"/>
      <c r="L5" s="127"/>
      <c r="M5" s="127"/>
      <c r="N5" s="10"/>
    </row>
    <row r="6" spans="9:14" ht="15.75" customHeight="1" collapsed="1">
      <c r="I6" s="30"/>
      <c r="L6" s="127"/>
      <c r="M6" s="127"/>
      <c r="N6" s="10"/>
    </row>
    <row r="7" spans="1:14" ht="15.75">
      <c r="A7" s="7" t="s">
        <v>263</v>
      </c>
      <c r="C7" s="7"/>
      <c r="D7" s="11">
        <f>'2016'!F37</f>
        <v>-230794.74199999985</v>
      </c>
      <c r="E7" s="7" t="s">
        <v>22</v>
      </c>
      <c r="F7" s="7"/>
      <c r="L7" s="127"/>
      <c r="M7" s="127"/>
      <c r="N7" s="10"/>
    </row>
    <row r="8" spans="1:14" ht="15.75">
      <c r="A8" s="7" t="s">
        <v>264</v>
      </c>
      <c r="C8" s="10"/>
      <c r="D8" s="12">
        <f>C23</f>
        <v>-125370.87999999998</v>
      </c>
      <c r="E8" s="10" t="s">
        <v>24</v>
      </c>
      <c r="F8" s="10"/>
      <c r="L8" s="127"/>
      <c r="M8" s="127"/>
      <c r="N8" s="10"/>
    </row>
    <row r="9" spans="1:14" ht="15.75">
      <c r="A9" s="9" t="s">
        <v>265</v>
      </c>
      <c r="B9" s="10"/>
      <c r="C9" s="10"/>
      <c r="D9" s="10"/>
      <c r="E9" s="10"/>
      <c r="F9" s="13" t="s">
        <v>25</v>
      </c>
      <c r="L9" s="127"/>
      <c r="M9" s="127"/>
      <c r="N9" s="10"/>
    </row>
    <row r="10" spans="1:14" s="9" customFormat="1" ht="31.5" customHeight="1">
      <c r="A10" s="4" t="s">
        <v>26</v>
      </c>
      <c r="B10" s="14" t="s">
        <v>27</v>
      </c>
      <c r="C10" s="15" t="s">
        <v>266</v>
      </c>
      <c r="D10" s="15" t="s">
        <v>0</v>
      </c>
      <c r="E10" s="15" t="s">
        <v>29</v>
      </c>
      <c r="F10" s="15" t="s">
        <v>267</v>
      </c>
      <c r="L10" s="128"/>
      <c r="M10" s="128"/>
      <c r="N10" s="128"/>
    </row>
    <row r="11" spans="1:9" s="18" customFormat="1" ht="30" customHeight="1">
      <c r="A11" s="4">
        <v>1</v>
      </c>
      <c r="B11" s="16" t="s">
        <v>2</v>
      </c>
      <c r="C11" s="69">
        <v>-91776.46999999997</v>
      </c>
      <c r="D11" s="67">
        <v>548406.83</v>
      </c>
      <c r="E11" s="67">
        <v>547264.1</v>
      </c>
      <c r="F11" s="67">
        <f aca="true" t="shared" si="0" ref="F11:F16">C11-D11+E11</f>
        <v>-92919.19999999995</v>
      </c>
      <c r="G11" s="14" t="s">
        <v>45</v>
      </c>
      <c r="H11" s="14">
        <v>10.05</v>
      </c>
      <c r="I11" s="104">
        <f>H11*12*H27</f>
        <v>548404.38</v>
      </c>
    </row>
    <row r="12" spans="1:9" s="18" customFormat="1" ht="15.75">
      <c r="A12" s="4">
        <v>2</v>
      </c>
      <c r="B12" s="16" t="s">
        <v>3</v>
      </c>
      <c r="C12" s="69">
        <v>-11325.540000000008</v>
      </c>
      <c r="D12" s="67">
        <v>67663.92</v>
      </c>
      <c r="E12" s="67">
        <v>67522.92</v>
      </c>
      <c r="F12" s="67">
        <f t="shared" si="0"/>
        <v>-11466.540000000008</v>
      </c>
      <c r="G12" s="14" t="s">
        <v>46</v>
      </c>
      <c r="H12" s="14">
        <v>3.7</v>
      </c>
      <c r="I12" s="105">
        <f>H12*12*H27</f>
        <v>201900.12000000002</v>
      </c>
    </row>
    <row r="13" spans="1:10" s="18" customFormat="1" ht="29.25" customHeight="1">
      <c r="A13" s="4">
        <v>3</v>
      </c>
      <c r="B13" s="16" t="s">
        <v>49</v>
      </c>
      <c r="C13" s="69">
        <v>-4648.399999999998</v>
      </c>
      <c r="D13" s="67">
        <v>27830.52</v>
      </c>
      <c r="E13" s="67">
        <v>27766.59</v>
      </c>
      <c r="F13" s="67">
        <f t="shared" si="0"/>
        <v>-4712.329999999998</v>
      </c>
      <c r="G13" s="14" t="s">
        <v>62</v>
      </c>
      <c r="H13" s="14">
        <f>2.13</f>
        <v>2.13</v>
      </c>
      <c r="I13" s="105">
        <f>H13*12*H27</f>
        <v>116228.988</v>
      </c>
      <c r="J13" s="18" t="s">
        <v>319</v>
      </c>
    </row>
    <row r="14" spans="1:11" s="18" customFormat="1" ht="30" customHeight="1">
      <c r="A14" s="4">
        <v>4</v>
      </c>
      <c r="B14" s="16" t="s">
        <v>50</v>
      </c>
      <c r="C14" s="69">
        <v>-2374.7700000000023</v>
      </c>
      <c r="D14" s="67">
        <v>20326.62</v>
      </c>
      <c r="E14" s="67">
        <v>18042.55</v>
      </c>
      <c r="F14" s="67">
        <f t="shared" si="0"/>
        <v>-4658.84</v>
      </c>
      <c r="G14" s="17" t="s">
        <v>317</v>
      </c>
      <c r="H14" s="17">
        <v>0.69</v>
      </c>
      <c r="I14" s="129">
        <f>H14*H27*12</f>
        <v>37651.644</v>
      </c>
      <c r="J14" s="129"/>
      <c r="K14" s="130"/>
    </row>
    <row r="15" spans="1:8" s="18" customFormat="1" ht="30" customHeight="1">
      <c r="A15" s="4">
        <v>5</v>
      </c>
      <c r="B15" s="16" t="s">
        <v>55</v>
      </c>
      <c r="C15" s="69">
        <v>-7424.880000000005</v>
      </c>
      <c r="D15" s="67">
        <v>4153.93</v>
      </c>
      <c r="E15" s="67">
        <v>9271.14</v>
      </c>
      <c r="F15" s="67">
        <f t="shared" si="0"/>
        <v>-2307.6700000000055</v>
      </c>
      <c r="G15" s="17"/>
      <c r="H15" s="17"/>
    </row>
    <row r="16" spans="1:8" s="18" customFormat="1" ht="30" customHeight="1">
      <c r="A16" s="4">
        <v>6</v>
      </c>
      <c r="B16" s="16" t="s">
        <v>276</v>
      </c>
      <c r="C16" s="133">
        <v>0</v>
      </c>
      <c r="D16" s="68">
        <v>15006.8</v>
      </c>
      <c r="E16" s="68">
        <v>13139.33</v>
      </c>
      <c r="F16" s="67">
        <f t="shared" si="0"/>
        <v>-1867.4699999999993</v>
      </c>
      <c r="G16" s="17"/>
      <c r="H16" s="17"/>
    </row>
    <row r="17" spans="1:8" s="18" customFormat="1" ht="30" customHeight="1">
      <c r="A17" s="4">
        <v>7</v>
      </c>
      <c r="B17" s="16" t="s">
        <v>270</v>
      </c>
      <c r="C17" s="133">
        <v>0</v>
      </c>
      <c r="D17" s="68">
        <v>4264.92</v>
      </c>
      <c r="E17" s="68">
        <v>3806.63</v>
      </c>
      <c r="F17" s="67">
        <f aca="true" t="shared" si="1" ref="F17:F22">C17-D17+E17</f>
        <v>-458.28999999999996</v>
      </c>
      <c r="G17" s="17"/>
      <c r="H17" s="17"/>
    </row>
    <row r="18" spans="1:8" s="18" customFormat="1" ht="30" customHeight="1">
      <c r="A18" s="4">
        <v>8</v>
      </c>
      <c r="B18" s="16" t="s">
        <v>271</v>
      </c>
      <c r="C18" s="133">
        <v>0</v>
      </c>
      <c r="D18" s="68">
        <v>4589.68</v>
      </c>
      <c r="E18" s="68">
        <v>3904.13</v>
      </c>
      <c r="F18" s="67">
        <f t="shared" si="1"/>
        <v>-685.5500000000002</v>
      </c>
      <c r="G18" s="17"/>
      <c r="H18" s="17"/>
    </row>
    <row r="19" spans="1:8" s="18" customFormat="1" ht="30" customHeight="1">
      <c r="A19" s="4">
        <v>9</v>
      </c>
      <c r="B19" s="16" t="s">
        <v>273</v>
      </c>
      <c r="C19" s="133">
        <v>0</v>
      </c>
      <c r="D19" s="68">
        <v>29101.86</v>
      </c>
      <c r="E19" s="68">
        <v>25940.95</v>
      </c>
      <c r="F19" s="67">
        <f t="shared" si="1"/>
        <v>-3160.91</v>
      </c>
      <c r="G19" s="17"/>
      <c r="H19" s="17"/>
    </row>
    <row r="20" spans="1:8" s="18" customFormat="1" ht="30" customHeight="1">
      <c r="A20" s="4">
        <v>10</v>
      </c>
      <c r="B20" s="16" t="s">
        <v>274</v>
      </c>
      <c r="C20" s="133">
        <v>-6920.37</v>
      </c>
      <c r="D20" s="68">
        <f>81660.37-3649.57+5.54</f>
        <v>78016.33999999998</v>
      </c>
      <c r="E20" s="68">
        <v>80319.59</v>
      </c>
      <c r="F20" s="67">
        <f t="shared" si="1"/>
        <v>-4617.119999999981</v>
      </c>
      <c r="G20" s="17"/>
      <c r="H20" s="17"/>
    </row>
    <row r="21" spans="1:8" s="18" customFormat="1" ht="30" customHeight="1">
      <c r="A21" s="4">
        <v>11</v>
      </c>
      <c r="B21" s="16" t="s">
        <v>275</v>
      </c>
      <c r="C21" s="133">
        <v>-900.45</v>
      </c>
      <c r="D21" s="68">
        <f>12478.75-330.06</f>
        <v>12148.69</v>
      </c>
      <c r="E21" s="68">
        <v>12153.01</v>
      </c>
      <c r="F21" s="67">
        <f t="shared" si="1"/>
        <v>-896.130000000001</v>
      </c>
      <c r="G21" s="17"/>
      <c r="H21" s="17"/>
    </row>
    <row r="22" spans="1:8" s="18" customFormat="1" ht="30" customHeight="1">
      <c r="A22" s="4">
        <v>12</v>
      </c>
      <c r="B22" s="16" t="s">
        <v>272</v>
      </c>
      <c r="C22" s="133">
        <v>0</v>
      </c>
      <c r="D22" s="68">
        <f>81825.62-16999.2</f>
        <v>64826.42</v>
      </c>
      <c r="E22" s="68">
        <v>58560.5</v>
      </c>
      <c r="F22" s="67">
        <f t="shared" si="1"/>
        <v>-6265.919999999998</v>
      </c>
      <c r="G22" s="17"/>
      <c r="H22" s="17"/>
    </row>
    <row r="23" spans="1:6" ht="19.5" customHeight="1">
      <c r="A23" s="4"/>
      <c r="B23" s="16" t="s">
        <v>4</v>
      </c>
      <c r="C23" s="68">
        <f>SUM(C11:C22)</f>
        <v>-125370.87999999998</v>
      </c>
      <c r="D23" s="68">
        <f>SUM(D11:D22)</f>
        <v>876336.5300000001</v>
      </c>
      <c r="E23" s="68">
        <f>SUM(E11:E22)</f>
        <v>867691.44</v>
      </c>
      <c r="F23" s="68">
        <f>SUM(F11:F22)</f>
        <v>-134015.96999999994</v>
      </c>
    </row>
    <row r="24" ht="11.25" customHeight="1"/>
    <row r="25" spans="1:6" ht="15.75">
      <c r="A25" s="163" t="s">
        <v>30</v>
      </c>
      <c r="B25" s="163"/>
      <c r="C25" s="163"/>
      <c r="D25" s="163"/>
      <c r="E25" s="163"/>
      <c r="F25" s="163"/>
    </row>
    <row r="26" spans="1:8" ht="15.75">
      <c r="A26" s="132"/>
      <c r="B26" s="132"/>
      <c r="C26" s="132"/>
      <c r="D26" s="132"/>
      <c r="E26" s="132"/>
      <c r="F26" s="132"/>
      <c r="H26" s="5" t="s">
        <v>31</v>
      </c>
    </row>
    <row r="27" spans="1:8" ht="33" customHeight="1">
      <c r="A27" s="15" t="s">
        <v>44</v>
      </c>
      <c r="B27" s="164" t="s">
        <v>6</v>
      </c>
      <c r="C27" s="164"/>
      <c r="D27" s="164"/>
      <c r="E27" s="164"/>
      <c r="F27" s="19" t="s">
        <v>18</v>
      </c>
      <c r="G27" s="20"/>
      <c r="H27" s="5">
        <f>D5</f>
        <v>4547.3</v>
      </c>
    </row>
    <row r="28" spans="1:10" ht="18" customHeight="1">
      <c r="A28" s="15">
        <v>1</v>
      </c>
      <c r="B28" s="158" t="s">
        <v>8</v>
      </c>
      <c r="C28" s="158"/>
      <c r="D28" s="158"/>
      <c r="E28" s="158"/>
      <c r="F28" s="154">
        <f>I12</f>
        <v>201900.12000000002</v>
      </c>
      <c r="G28" s="10"/>
      <c r="H28" s="5" t="s">
        <v>32</v>
      </c>
      <c r="I28" s="14" t="s">
        <v>33</v>
      </c>
      <c r="J28" s="14" t="s">
        <v>34</v>
      </c>
    </row>
    <row r="29" spans="1:10" ht="18" customHeight="1">
      <c r="A29" s="15">
        <v>2</v>
      </c>
      <c r="B29" s="158" t="s">
        <v>50</v>
      </c>
      <c r="C29" s="158"/>
      <c r="D29" s="158"/>
      <c r="E29" s="158"/>
      <c r="F29" s="154">
        <f>D14</f>
        <v>20326.62</v>
      </c>
      <c r="G29" s="10"/>
      <c r="I29" s="14">
        <v>5978</v>
      </c>
      <c r="J29" s="14"/>
    </row>
    <row r="30" spans="1:10" ht="18" customHeight="1">
      <c r="A30" s="15">
        <v>3</v>
      </c>
      <c r="B30" s="158" t="s">
        <v>56</v>
      </c>
      <c r="C30" s="158"/>
      <c r="D30" s="158"/>
      <c r="E30" s="158"/>
      <c r="F30" s="154">
        <f>I14</f>
        <v>37651.644</v>
      </c>
      <c r="I30" s="14">
        <f>I29*12</f>
        <v>71736</v>
      </c>
      <c r="J30" s="14"/>
    </row>
    <row r="31" spans="1:10" ht="34.5" customHeight="1">
      <c r="A31" s="15">
        <v>4</v>
      </c>
      <c r="B31" s="158" t="s">
        <v>320</v>
      </c>
      <c r="C31" s="158"/>
      <c r="D31" s="158"/>
      <c r="E31" s="158"/>
      <c r="F31" s="154">
        <f>I13+F116</f>
        <v>121119.988</v>
      </c>
      <c r="G31" s="12"/>
      <c r="I31" s="131"/>
      <c r="J31" s="10"/>
    </row>
    <row r="32" spans="1:7" ht="16.5" customHeight="1">
      <c r="A32" s="15">
        <v>5</v>
      </c>
      <c r="B32" s="158" t="s">
        <v>12</v>
      </c>
      <c r="C32" s="158"/>
      <c r="D32" s="158"/>
      <c r="E32" s="158"/>
      <c r="F32" s="154">
        <f>F33+F35+F36+F34</f>
        <v>377593</v>
      </c>
      <c r="G32" s="12"/>
    </row>
    <row r="33" spans="1:7" ht="16.5" customHeight="1">
      <c r="A33" s="15" t="s">
        <v>13</v>
      </c>
      <c r="B33" s="158" t="s">
        <v>36</v>
      </c>
      <c r="C33" s="158"/>
      <c r="D33" s="158"/>
      <c r="E33" s="158"/>
      <c r="F33" s="154">
        <f>F77+F78+F79+F80+F81+F82+F83+F84+F85+F86+F87+F88+F89+F90+F91+F92+F93+F94+F95+F96+F97+F98+F99+F100+F101+F102+F103+F104+F105+F106+F107+F108+F109+F110</f>
        <v>94655</v>
      </c>
      <c r="G33" s="10"/>
    </row>
    <row r="34" spans="1:7" ht="16.5" customHeight="1">
      <c r="A34" s="15" t="s">
        <v>13</v>
      </c>
      <c r="B34" s="158" t="s">
        <v>218</v>
      </c>
      <c r="C34" s="158"/>
      <c r="D34" s="158"/>
      <c r="E34" s="158"/>
      <c r="F34" s="154">
        <f>F65+F67+F68+F73+F74+F57</f>
        <v>2040</v>
      </c>
      <c r="G34" s="10"/>
    </row>
    <row r="35" spans="1:7" ht="17.25" customHeight="1">
      <c r="A35" s="15" t="s">
        <v>13</v>
      </c>
      <c r="B35" s="158" t="s">
        <v>37</v>
      </c>
      <c r="C35" s="158"/>
      <c r="D35" s="158"/>
      <c r="E35" s="158"/>
      <c r="F35" s="154">
        <f>F58+F59+F60+F61+F62+F63+F64+F66+F69+F70+F71+F72+F75+F76</f>
        <v>20691</v>
      </c>
      <c r="G35" s="10"/>
    </row>
    <row r="36" spans="1:7" ht="17.25" customHeight="1">
      <c r="A36" s="15" t="s">
        <v>13</v>
      </c>
      <c r="B36" s="158" t="s">
        <v>38</v>
      </c>
      <c r="C36" s="158"/>
      <c r="D36" s="158"/>
      <c r="E36" s="158"/>
      <c r="F36" s="154">
        <f>F111+F112+F113+F114+F115</f>
        <v>260207</v>
      </c>
      <c r="G36" s="10"/>
    </row>
    <row r="37" spans="1:10" s="26" customFormat="1" ht="21" customHeight="1">
      <c r="A37" s="15">
        <v>6</v>
      </c>
      <c r="B37" s="162" t="s">
        <v>209</v>
      </c>
      <c r="C37" s="162"/>
      <c r="D37" s="162"/>
      <c r="E37" s="162"/>
      <c r="F37" s="154">
        <f>F119+F120+F121+F122+F123</f>
        <v>8665</v>
      </c>
      <c r="G37" s="7"/>
      <c r="I37" s="5"/>
      <c r="J37" s="5"/>
    </row>
    <row r="38" spans="1:6" ht="15.75">
      <c r="A38" s="15">
        <v>7</v>
      </c>
      <c r="B38" s="162" t="s">
        <v>55</v>
      </c>
      <c r="C38" s="162"/>
      <c r="D38" s="162"/>
      <c r="E38" s="162"/>
      <c r="F38" s="154">
        <f>D15</f>
        <v>4153.93</v>
      </c>
    </row>
    <row r="39" spans="1:6" ht="18" customHeight="1">
      <c r="A39" s="15">
        <v>8</v>
      </c>
      <c r="B39" s="162" t="s">
        <v>61</v>
      </c>
      <c r="C39" s="162"/>
      <c r="D39" s="162"/>
      <c r="E39" s="162"/>
      <c r="F39" s="154">
        <f>D12+D13</f>
        <v>95494.44</v>
      </c>
    </row>
    <row r="40" spans="1:6" ht="32.25" customHeight="1">
      <c r="A40" s="15">
        <v>9</v>
      </c>
      <c r="B40" s="162" t="s">
        <v>315</v>
      </c>
      <c r="C40" s="162"/>
      <c r="D40" s="162"/>
      <c r="E40" s="162"/>
      <c r="F40" s="137">
        <v>33364.8</v>
      </c>
    </row>
    <row r="41" spans="1:6" ht="18" customHeight="1">
      <c r="A41" s="15">
        <v>10</v>
      </c>
      <c r="B41" s="162" t="s">
        <v>316</v>
      </c>
      <c r="C41" s="162"/>
      <c r="D41" s="162"/>
      <c r="E41" s="162"/>
      <c r="F41" s="154">
        <f>F125</f>
        <v>590</v>
      </c>
    </row>
    <row r="42" spans="1:6" ht="18" customHeight="1">
      <c r="A42" s="15">
        <v>11</v>
      </c>
      <c r="B42" s="158" t="s">
        <v>274</v>
      </c>
      <c r="C42" s="158"/>
      <c r="D42" s="158"/>
      <c r="E42" s="158"/>
      <c r="F42" s="154">
        <f>D20</f>
        <v>78016.33999999998</v>
      </c>
    </row>
    <row r="43" spans="1:6" ht="18" customHeight="1">
      <c r="A43" s="15">
        <v>12</v>
      </c>
      <c r="B43" s="158" t="s">
        <v>275</v>
      </c>
      <c r="C43" s="158"/>
      <c r="D43" s="158"/>
      <c r="E43" s="158"/>
      <c r="F43" s="154">
        <f>D21</f>
        <v>12148.69</v>
      </c>
    </row>
    <row r="44" spans="1:6" ht="18" customHeight="1">
      <c r="A44" s="15">
        <v>13</v>
      </c>
      <c r="B44" s="162" t="s">
        <v>270</v>
      </c>
      <c r="C44" s="162"/>
      <c r="D44" s="162"/>
      <c r="E44" s="162"/>
      <c r="F44" s="154">
        <f>D17</f>
        <v>4264.92</v>
      </c>
    </row>
    <row r="45" spans="1:6" ht="18" customHeight="1">
      <c r="A45" s="15">
        <v>14</v>
      </c>
      <c r="B45" s="162" t="s">
        <v>271</v>
      </c>
      <c r="C45" s="162"/>
      <c r="D45" s="162"/>
      <c r="E45" s="162"/>
      <c r="F45" s="154">
        <f>D18</f>
        <v>4589.68</v>
      </c>
    </row>
    <row r="46" spans="1:6" ht="18" customHeight="1">
      <c r="A46" s="15">
        <v>15</v>
      </c>
      <c r="B46" s="162" t="s">
        <v>272</v>
      </c>
      <c r="C46" s="162"/>
      <c r="D46" s="162"/>
      <c r="E46" s="162"/>
      <c r="F46" s="154">
        <f>D22</f>
        <v>64826.42</v>
      </c>
    </row>
    <row r="47" spans="1:6" ht="18" customHeight="1">
      <c r="A47" s="15">
        <v>16</v>
      </c>
      <c r="B47" s="158" t="s">
        <v>273</v>
      </c>
      <c r="C47" s="158"/>
      <c r="D47" s="158"/>
      <c r="E47" s="158"/>
      <c r="F47" s="154">
        <f>D19</f>
        <v>29101.86</v>
      </c>
    </row>
    <row r="48" spans="1:6" ht="18" customHeight="1">
      <c r="A48" s="15">
        <v>17</v>
      </c>
      <c r="B48" s="158" t="s">
        <v>276</v>
      </c>
      <c r="C48" s="158"/>
      <c r="D48" s="158"/>
      <c r="E48" s="158"/>
      <c r="F48" s="154">
        <f>D16</f>
        <v>15006.8</v>
      </c>
    </row>
    <row r="49" spans="1:6" ht="20.25" customHeight="1">
      <c r="A49" s="153"/>
      <c r="B49" s="165" t="s">
        <v>14</v>
      </c>
      <c r="C49" s="165"/>
      <c r="D49" s="165"/>
      <c r="E49" s="165"/>
      <c r="F49" s="146">
        <f>F28+F29+F31+F32+F39+F38+F37+F30+F40+F41+F42+F43+F44+F45+F46+F47+F48</f>
        <v>1108814.2520000003</v>
      </c>
    </row>
    <row r="50" ht="18" customHeight="1"/>
    <row r="51" spans="1:6" ht="17.25" customHeight="1">
      <c r="A51" s="166" t="s">
        <v>268</v>
      </c>
      <c r="B51" s="166"/>
      <c r="C51" s="166"/>
      <c r="D51" s="166"/>
      <c r="E51" s="166"/>
      <c r="F51" s="3">
        <f>D7+D23-F49</f>
        <v>-463272.46400000004</v>
      </c>
    </row>
    <row r="52" spans="1:6" ht="17.25" customHeight="1">
      <c r="A52" s="166" t="s">
        <v>269</v>
      </c>
      <c r="B52" s="166"/>
      <c r="C52" s="166"/>
      <c r="D52" s="166"/>
      <c r="E52" s="166"/>
      <c r="F52" s="3">
        <f>F23</f>
        <v>-134015.96999999994</v>
      </c>
    </row>
    <row r="53" spans="1:6" ht="18.75" customHeight="1" hidden="1" outlineLevel="1">
      <c r="A53" s="167" t="s">
        <v>213</v>
      </c>
      <c r="B53" s="167"/>
      <c r="C53" s="167"/>
      <c r="D53" s="167"/>
      <c r="E53" s="167"/>
      <c r="F53" s="3">
        <f>F51+F52</f>
        <v>-597288.434</v>
      </c>
    </row>
    <row r="54" spans="1:6" s="85" customFormat="1" ht="22.5" customHeight="1" collapsed="1">
      <c r="A54" s="9"/>
      <c r="B54" s="5"/>
      <c r="C54" s="5"/>
      <c r="D54" s="5"/>
      <c r="E54" s="5"/>
      <c r="F54" s="5"/>
    </row>
    <row r="55" spans="1:6" s="85" customFormat="1" ht="15.75">
      <c r="A55" s="9"/>
      <c r="B55" s="5"/>
      <c r="C55" s="5"/>
      <c r="D55" s="5"/>
      <c r="E55" s="5"/>
      <c r="F55" s="5"/>
    </row>
    <row r="56" spans="1:6" s="103" customFormat="1" ht="30.75" customHeight="1">
      <c r="A56" s="27" t="s">
        <v>26</v>
      </c>
      <c r="B56" s="27" t="s">
        <v>17</v>
      </c>
      <c r="C56" s="159" t="s">
        <v>39</v>
      </c>
      <c r="D56" s="160"/>
      <c r="E56" s="161"/>
      <c r="F56" s="134" t="s">
        <v>40</v>
      </c>
    </row>
    <row r="57" spans="1:6" s="103" customFormat="1" ht="45" customHeight="1">
      <c r="A57" s="134"/>
      <c r="B57" s="244" t="s">
        <v>321</v>
      </c>
      <c r="C57" s="245" t="s">
        <v>322</v>
      </c>
      <c r="D57" s="245"/>
      <c r="E57" s="245"/>
      <c r="F57" s="246">
        <f>170*7</f>
        <v>1190</v>
      </c>
    </row>
    <row r="58" spans="1:6" s="103" customFormat="1" ht="15" customHeight="1">
      <c r="A58" s="134"/>
      <c r="B58" s="135">
        <v>42752</v>
      </c>
      <c r="C58" s="155" t="s">
        <v>277</v>
      </c>
      <c r="D58" s="156"/>
      <c r="E58" s="157"/>
      <c r="F58" s="136">
        <v>1009</v>
      </c>
    </row>
    <row r="59" spans="1:6" s="103" customFormat="1" ht="15.75">
      <c r="A59" s="137"/>
      <c r="B59" s="135">
        <v>42768</v>
      </c>
      <c r="C59" s="155" t="s">
        <v>278</v>
      </c>
      <c r="D59" s="156"/>
      <c r="E59" s="157"/>
      <c r="F59" s="136">
        <v>468</v>
      </c>
    </row>
    <row r="60" spans="1:6" s="103" customFormat="1" ht="15.75">
      <c r="A60" s="137"/>
      <c r="B60" s="135">
        <v>42830</v>
      </c>
      <c r="C60" s="155" t="s">
        <v>279</v>
      </c>
      <c r="D60" s="156"/>
      <c r="E60" s="157"/>
      <c r="F60" s="136">
        <v>12333</v>
      </c>
    </row>
    <row r="61" spans="1:6" s="103" customFormat="1" ht="28.5" customHeight="1">
      <c r="A61" s="137"/>
      <c r="B61" s="135">
        <v>42895</v>
      </c>
      <c r="C61" s="155" t="s">
        <v>280</v>
      </c>
      <c r="D61" s="156"/>
      <c r="E61" s="157"/>
      <c r="F61" s="136">
        <v>1031</v>
      </c>
    </row>
    <row r="62" spans="1:6" s="103" customFormat="1" ht="28.5" customHeight="1">
      <c r="A62" s="137"/>
      <c r="B62" s="135">
        <v>42901</v>
      </c>
      <c r="C62" s="155" t="s">
        <v>281</v>
      </c>
      <c r="D62" s="156"/>
      <c r="E62" s="157"/>
      <c r="F62" s="136">
        <v>425</v>
      </c>
    </row>
    <row r="63" spans="1:6" s="103" customFormat="1" ht="28.5" customHeight="1">
      <c r="A63" s="137"/>
      <c r="B63" s="135">
        <v>42905</v>
      </c>
      <c r="C63" s="155" t="s">
        <v>282</v>
      </c>
      <c r="D63" s="156"/>
      <c r="E63" s="157"/>
      <c r="F63" s="136">
        <v>927</v>
      </c>
    </row>
    <row r="64" spans="1:6" s="103" customFormat="1" ht="28.5" customHeight="1">
      <c r="A64" s="137"/>
      <c r="B64" s="135">
        <v>42944</v>
      </c>
      <c r="C64" s="155" t="s">
        <v>283</v>
      </c>
      <c r="D64" s="156"/>
      <c r="E64" s="157"/>
      <c r="F64" s="136">
        <v>498</v>
      </c>
    </row>
    <row r="65" spans="1:6" s="103" customFormat="1" ht="28.5" customHeight="1">
      <c r="A65" s="137"/>
      <c r="B65" s="135">
        <v>42978</v>
      </c>
      <c r="C65" s="155" t="s">
        <v>284</v>
      </c>
      <c r="D65" s="156"/>
      <c r="E65" s="157"/>
      <c r="F65" s="136">
        <v>170</v>
      </c>
    </row>
    <row r="66" spans="1:6" s="103" customFormat="1" ht="15.75">
      <c r="A66" s="137"/>
      <c r="B66" s="135">
        <v>42990</v>
      </c>
      <c r="C66" s="155" t="s">
        <v>281</v>
      </c>
      <c r="D66" s="156"/>
      <c r="E66" s="157"/>
      <c r="F66" s="136">
        <v>425</v>
      </c>
    </row>
    <row r="67" spans="1:6" s="103" customFormat="1" ht="15.75">
      <c r="A67" s="137"/>
      <c r="B67" s="135">
        <v>43008</v>
      </c>
      <c r="C67" s="155" t="s">
        <v>284</v>
      </c>
      <c r="D67" s="156"/>
      <c r="E67" s="157"/>
      <c r="F67" s="136">
        <v>170</v>
      </c>
    </row>
    <row r="68" spans="1:6" s="103" customFormat="1" ht="28.5" customHeight="1">
      <c r="A68" s="137"/>
      <c r="B68" s="135">
        <v>43039</v>
      </c>
      <c r="C68" s="155" t="s">
        <v>284</v>
      </c>
      <c r="D68" s="156"/>
      <c r="E68" s="157"/>
      <c r="F68" s="136">
        <v>170</v>
      </c>
    </row>
    <row r="69" spans="1:6" s="103" customFormat="1" ht="28.5" customHeight="1">
      <c r="A69" s="137"/>
      <c r="B69" s="135">
        <v>43041</v>
      </c>
      <c r="C69" s="155" t="s">
        <v>280</v>
      </c>
      <c r="D69" s="156"/>
      <c r="E69" s="157"/>
      <c r="F69" s="136">
        <v>781</v>
      </c>
    </row>
    <row r="70" spans="1:6" s="103" customFormat="1" ht="28.5" customHeight="1">
      <c r="A70" s="137"/>
      <c r="B70" s="135">
        <v>43046</v>
      </c>
      <c r="C70" s="155" t="s">
        <v>281</v>
      </c>
      <c r="D70" s="156"/>
      <c r="E70" s="157"/>
      <c r="F70" s="136">
        <v>425</v>
      </c>
    </row>
    <row r="71" spans="1:6" s="103" customFormat="1" ht="15.75">
      <c r="A71" s="137"/>
      <c r="B71" s="135">
        <v>43066</v>
      </c>
      <c r="C71" s="155" t="s">
        <v>285</v>
      </c>
      <c r="D71" s="156"/>
      <c r="E71" s="157"/>
      <c r="F71" s="136">
        <v>631</v>
      </c>
    </row>
    <row r="72" spans="1:6" s="103" customFormat="1" ht="15.75">
      <c r="A72" s="137"/>
      <c r="B72" s="135">
        <v>43066</v>
      </c>
      <c r="C72" s="155" t="s">
        <v>280</v>
      </c>
      <c r="D72" s="156"/>
      <c r="E72" s="157"/>
      <c r="F72" s="136">
        <v>817</v>
      </c>
    </row>
    <row r="73" spans="1:6" s="103" customFormat="1" ht="15.75">
      <c r="A73" s="137"/>
      <c r="B73" s="135">
        <v>43069</v>
      </c>
      <c r="C73" s="155" t="s">
        <v>284</v>
      </c>
      <c r="D73" s="156"/>
      <c r="E73" s="157"/>
      <c r="F73" s="136">
        <v>170</v>
      </c>
    </row>
    <row r="74" spans="1:6" s="103" customFormat="1" ht="15.75">
      <c r="A74" s="137"/>
      <c r="B74" s="135">
        <v>43098</v>
      </c>
      <c r="C74" s="155" t="s">
        <v>284</v>
      </c>
      <c r="D74" s="156"/>
      <c r="E74" s="157"/>
      <c r="F74" s="136">
        <v>170</v>
      </c>
    </row>
    <row r="75" spans="1:6" s="103" customFormat="1" ht="15.75">
      <c r="A75" s="137"/>
      <c r="B75" s="135">
        <v>43073</v>
      </c>
      <c r="C75" s="155" t="s">
        <v>281</v>
      </c>
      <c r="D75" s="156"/>
      <c r="E75" s="157"/>
      <c r="F75" s="136">
        <v>425</v>
      </c>
    </row>
    <row r="76" spans="1:6" s="103" customFormat="1" ht="15.75">
      <c r="A76" s="137"/>
      <c r="B76" s="135">
        <v>43090</v>
      </c>
      <c r="C76" s="155" t="s">
        <v>283</v>
      </c>
      <c r="D76" s="156"/>
      <c r="E76" s="157"/>
      <c r="F76" s="136">
        <v>496</v>
      </c>
    </row>
    <row r="77" spans="1:6" s="103" customFormat="1" ht="15.75">
      <c r="A77" s="137"/>
      <c r="B77" s="135">
        <v>42745</v>
      </c>
      <c r="C77" s="155" t="s">
        <v>286</v>
      </c>
      <c r="D77" s="156"/>
      <c r="E77" s="157"/>
      <c r="F77" s="138">
        <v>792</v>
      </c>
    </row>
    <row r="78" spans="1:6" s="103" customFormat="1" ht="15.75">
      <c r="A78" s="137"/>
      <c r="B78" s="135">
        <v>42745</v>
      </c>
      <c r="C78" s="155" t="s">
        <v>287</v>
      </c>
      <c r="D78" s="156"/>
      <c r="E78" s="157"/>
      <c r="F78" s="138">
        <v>654</v>
      </c>
    </row>
    <row r="79" spans="1:6" s="103" customFormat="1" ht="15.75">
      <c r="A79" s="137"/>
      <c r="B79" s="135">
        <v>42745</v>
      </c>
      <c r="C79" s="155" t="s">
        <v>287</v>
      </c>
      <c r="D79" s="156"/>
      <c r="E79" s="157"/>
      <c r="F79" s="138">
        <v>931</v>
      </c>
    </row>
    <row r="80" spans="1:6" s="103" customFormat="1" ht="15.75">
      <c r="A80" s="137"/>
      <c r="B80" s="135">
        <v>42745</v>
      </c>
      <c r="C80" s="155" t="s">
        <v>287</v>
      </c>
      <c r="D80" s="156"/>
      <c r="E80" s="157"/>
      <c r="F80" s="138">
        <v>654</v>
      </c>
    </row>
    <row r="81" spans="1:6" s="103" customFormat="1" ht="15.75">
      <c r="A81" s="137"/>
      <c r="B81" s="135">
        <v>42747</v>
      </c>
      <c r="C81" s="155" t="s">
        <v>287</v>
      </c>
      <c r="D81" s="156"/>
      <c r="E81" s="157"/>
      <c r="F81" s="138">
        <v>654</v>
      </c>
    </row>
    <row r="82" spans="1:6" s="103" customFormat="1" ht="15.75">
      <c r="A82" s="137"/>
      <c r="B82" s="135">
        <v>42751</v>
      </c>
      <c r="C82" s="155" t="s">
        <v>288</v>
      </c>
      <c r="D82" s="156"/>
      <c r="E82" s="157"/>
      <c r="F82" s="138">
        <v>987</v>
      </c>
    </row>
    <row r="83" spans="1:6" s="103" customFormat="1" ht="15.75">
      <c r="A83" s="137"/>
      <c r="B83" s="135">
        <v>42751</v>
      </c>
      <c r="C83" s="155" t="s">
        <v>287</v>
      </c>
      <c r="D83" s="156"/>
      <c r="E83" s="157"/>
      <c r="F83" s="138">
        <v>654</v>
      </c>
    </row>
    <row r="84" spans="1:6" s="103" customFormat="1" ht="15.75">
      <c r="A84" s="137"/>
      <c r="B84" s="135">
        <v>42772</v>
      </c>
      <c r="C84" s="155" t="s">
        <v>287</v>
      </c>
      <c r="D84" s="156"/>
      <c r="E84" s="157"/>
      <c r="F84" s="138">
        <v>654</v>
      </c>
    </row>
    <row r="85" spans="1:6" s="103" customFormat="1" ht="15.75">
      <c r="A85" s="137"/>
      <c r="B85" s="135">
        <v>42782</v>
      </c>
      <c r="C85" s="155" t="s">
        <v>287</v>
      </c>
      <c r="D85" s="156"/>
      <c r="E85" s="157"/>
      <c r="F85" s="138">
        <v>654</v>
      </c>
    </row>
    <row r="86" spans="1:6" s="103" customFormat="1" ht="15.75">
      <c r="A86" s="137"/>
      <c r="B86" s="135">
        <v>42788</v>
      </c>
      <c r="C86" s="155" t="s">
        <v>287</v>
      </c>
      <c r="D86" s="156"/>
      <c r="E86" s="157"/>
      <c r="F86" s="138">
        <v>377</v>
      </c>
    </row>
    <row r="87" spans="1:6" s="103" customFormat="1" ht="15.75">
      <c r="A87" s="137"/>
      <c r="B87" s="135">
        <v>42809</v>
      </c>
      <c r="C87" s="155" t="s">
        <v>289</v>
      </c>
      <c r="D87" s="156"/>
      <c r="E87" s="157"/>
      <c r="F87" s="138">
        <v>7056</v>
      </c>
    </row>
    <row r="88" spans="1:6" s="103" customFormat="1" ht="28.5" customHeight="1">
      <c r="A88" s="137"/>
      <c r="B88" s="135">
        <v>42814</v>
      </c>
      <c r="C88" s="155" t="s">
        <v>290</v>
      </c>
      <c r="D88" s="156"/>
      <c r="E88" s="157"/>
      <c r="F88" s="138">
        <v>7170</v>
      </c>
    </row>
    <row r="89" spans="1:6" s="103" customFormat="1" ht="15.75">
      <c r="A89" s="137"/>
      <c r="B89" s="135">
        <v>42829</v>
      </c>
      <c r="C89" s="155" t="s">
        <v>291</v>
      </c>
      <c r="D89" s="156"/>
      <c r="E89" s="157"/>
      <c r="F89" s="138">
        <v>1401</v>
      </c>
    </row>
    <row r="90" spans="1:6" s="103" customFormat="1" ht="15.75">
      <c r="A90" s="137"/>
      <c r="B90" s="135">
        <v>42839</v>
      </c>
      <c r="C90" s="155" t="s">
        <v>292</v>
      </c>
      <c r="D90" s="156"/>
      <c r="E90" s="157"/>
      <c r="F90" s="138">
        <v>6104</v>
      </c>
    </row>
    <row r="91" spans="1:6" s="103" customFormat="1" ht="28.5" customHeight="1">
      <c r="A91" s="137"/>
      <c r="B91" s="135">
        <v>42851</v>
      </c>
      <c r="C91" s="155" t="s">
        <v>287</v>
      </c>
      <c r="D91" s="156"/>
      <c r="E91" s="157"/>
      <c r="F91" s="138">
        <v>654</v>
      </c>
    </row>
    <row r="92" spans="1:6" s="26" customFormat="1" ht="15.75">
      <c r="A92" s="137"/>
      <c r="B92" s="135">
        <v>42857</v>
      </c>
      <c r="C92" s="155" t="s">
        <v>287</v>
      </c>
      <c r="D92" s="156"/>
      <c r="E92" s="157"/>
      <c r="F92" s="138">
        <v>377</v>
      </c>
    </row>
    <row r="93" spans="1:6" ht="15.75">
      <c r="A93" s="137"/>
      <c r="B93" s="135">
        <v>42916</v>
      </c>
      <c r="C93" s="155" t="s">
        <v>289</v>
      </c>
      <c r="D93" s="156"/>
      <c r="E93" s="157"/>
      <c r="F93" s="138">
        <v>1451</v>
      </c>
    </row>
    <row r="94" spans="1:6" ht="28.5" customHeight="1">
      <c r="A94" s="137"/>
      <c r="B94" s="135">
        <v>42892</v>
      </c>
      <c r="C94" s="155" t="s">
        <v>293</v>
      </c>
      <c r="D94" s="156"/>
      <c r="E94" s="157"/>
      <c r="F94" s="138">
        <v>3085</v>
      </c>
    </row>
    <row r="95" spans="1:6" s="103" customFormat="1" ht="15.75">
      <c r="A95" s="137"/>
      <c r="B95" s="135">
        <v>42909</v>
      </c>
      <c r="C95" s="155" t="s">
        <v>294</v>
      </c>
      <c r="D95" s="156"/>
      <c r="E95" s="157"/>
      <c r="F95" s="138">
        <v>22189</v>
      </c>
    </row>
    <row r="96" spans="1:6" s="103" customFormat="1" ht="28.5" customHeight="1">
      <c r="A96" s="137"/>
      <c r="B96" s="135">
        <v>42921</v>
      </c>
      <c r="C96" s="155" t="s">
        <v>295</v>
      </c>
      <c r="D96" s="156"/>
      <c r="E96" s="157"/>
      <c r="F96" s="138">
        <v>4634</v>
      </c>
    </row>
    <row r="97" spans="1:6" s="103" customFormat="1" ht="15.75">
      <c r="A97" s="137"/>
      <c r="B97" s="135">
        <v>42968</v>
      </c>
      <c r="C97" s="155" t="s">
        <v>296</v>
      </c>
      <c r="D97" s="156"/>
      <c r="E97" s="157"/>
      <c r="F97" s="138">
        <v>1147</v>
      </c>
    </row>
    <row r="98" spans="1:6" s="103" customFormat="1" ht="15.75">
      <c r="A98" s="137"/>
      <c r="B98" s="135">
        <v>42970</v>
      </c>
      <c r="C98" s="155" t="s">
        <v>296</v>
      </c>
      <c r="D98" s="156"/>
      <c r="E98" s="157"/>
      <c r="F98" s="138">
        <v>654</v>
      </c>
    </row>
    <row r="99" spans="1:6" s="103" customFormat="1" ht="28.5" customHeight="1">
      <c r="A99" s="137"/>
      <c r="B99" s="135">
        <v>43006</v>
      </c>
      <c r="C99" s="155" t="s">
        <v>297</v>
      </c>
      <c r="D99" s="156"/>
      <c r="E99" s="157"/>
      <c r="F99" s="138">
        <v>14511</v>
      </c>
    </row>
    <row r="100" spans="1:6" s="103" customFormat="1" ht="15.75">
      <c r="A100" s="137"/>
      <c r="B100" s="135">
        <v>43019</v>
      </c>
      <c r="C100" s="155" t="s">
        <v>298</v>
      </c>
      <c r="D100" s="156"/>
      <c r="E100" s="157"/>
      <c r="F100" s="138">
        <v>2315</v>
      </c>
    </row>
    <row r="101" spans="1:6" s="103" customFormat="1" ht="28.5" customHeight="1">
      <c r="A101" s="137"/>
      <c r="B101" s="135">
        <v>43028</v>
      </c>
      <c r="C101" s="155" t="s">
        <v>299</v>
      </c>
      <c r="D101" s="156"/>
      <c r="E101" s="157"/>
      <c r="F101" s="138">
        <v>1308</v>
      </c>
    </row>
    <row r="102" spans="1:6" s="103" customFormat="1" ht="28.5" customHeight="1">
      <c r="A102" s="137"/>
      <c r="B102" s="135">
        <v>43028</v>
      </c>
      <c r="C102" s="155" t="s">
        <v>299</v>
      </c>
      <c r="D102" s="156"/>
      <c r="E102" s="157"/>
      <c r="F102" s="138">
        <v>654</v>
      </c>
    </row>
    <row r="103" spans="1:6" s="103" customFormat="1" ht="28.5" customHeight="1">
      <c r="A103" s="137"/>
      <c r="B103" s="135">
        <v>43038</v>
      </c>
      <c r="C103" s="155" t="s">
        <v>298</v>
      </c>
      <c r="D103" s="156"/>
      <c r="E103" s="157"/>
      <c r="F103" s="138">
        <v>673</v>
      </c>
    </row>
    <row r="104" spans="1:6" s="103" customFormat="1" ht="15.75">
      <c r="A104" s="137"/>
      <c r="B104" s="135">
        <v>43066</v>
      </c>
      <c r="C104" s="155" t="s">
        <v>299</v>
      </c>
      <c r="D104" s="156"/>
      <c r="E104" s="157"/>
      <c r="F104" s="138">
        <v>654</v>
      </c>
    </row>
    <row r="105" spans="1:6" s="103" customFormat="1" ht="15.75">
      <c r="A105" s="137"/>
      <c r="B105" s="135">
        <v>43066</v>
      </c>
      <c r="C105" s="155" t="s">
        <v>295</v>
      </c>
      <c r="D105" s="156"/>
      <c r="E105" s="157"/>
      <c r="F105" s="138">
        <v>2295</v>
      </c>
    </row>
    <row r="106" spans="1:6" s="103" customFormat="1" ht="15.75">
      <c r="A106" s="137"/>
      <c r="B106" s="135">
        <v>43074</v>
      </c>
      <c r="C106" s="155" t="s">
        <v>300</v>
      </c>
      <c r="D106" s="156"/>
      <c r="E106" s="157"/>
      <c r="F106" s="138">
        <v>4971</v>
      </c>
    </row>
    <row r="107" spans="1:6" ht="15.75">
      <c r="A107" s="137"/>
      <c r="B107" s="135">
        <v>43076</v>
      </c>
      <c r="C107" s="155" t="s">
        <v>301</v>
      </c>
      <c r="D107" s="156"/>
      <c r="E107" s="157"/>
      <c r="F107" s="138">
        <v>1147</v>
      </c>
    </row>
    <row r="108" spans="1:6" ht="15.75">
      <c r="A108" s="137"/>
      <c r="B108" s="135">
        <v>43076</v>
      </c>
      <c r="C108" s="155" t="s">
        <v>299</v>
      </c>
      <c r="D108" s="156"/>
      <c r="E108" s="157"/>
      <c r="F108" s="138">
        <v>654</v>
      </c>
    </row>
    <row r="109" spans="1:6" ht="15.75">
      <c r="A109" s="137"/>
      <c r="B109" s="135">
        <v>43077</v>
      </c>
      <c r="C109" s="155" t="s">
        <v>301</v>
      </c>
      <c r="D109" s="156"/>
      <c r="E109" s="157"/>
      <c r="F109" s="138">
        <v>1147</v>
      </c>
    </row>
    <row r="110" spans="1:6" ht="15.75">
      <c r="A110" s="137"/>
      <c r="B110" s="135">
        <v>43081</v>
      </c>
      <c r="C110" s="155" t="s">
        <v>302</v>
      </c>
      <c r="D110" s="156"/>
      <c r="E110" s="157"/>
      <c r="F110" s="138">
        <v>1393</v>
      </c>
    </row>
    <row r="111" spans="1:6" ht="15.75">
      <c r="A111" s="137"/>
      <c r="B111" s="135">
        <v>42758</v>
      </c>
      <c r="C111" s="155" t="s">
        <v>303</v>
      </c>
      <c r="D111" s="156"/>
      <c r="E111" s="157"/>
      <c r="F111" s="139">
        <v>16402</v>
      </c>
    </row>
    <row r="112" spans="1:6" ht="15.75">
      <c r="A112" s="137"/>
      <c r="B112" s="135">
        <v>42766</v>
      </c>
      <c r="C112" s="155" t="s">
        <v>304</v>
      </c>
      <c r="D112" s="156"/>
      <c r="E112" s="157"/>
      <c r="F112" s="139">
        <v>71977</v>
      </c>
    </row>
    <row r="113" spans="1:6" ht="15.75">
      <c r="A113" s="137"/>
      <c r="B113" s="135">
        <v>42766</v>
      </c>
      <c r="C113" s="155" t="s">
        <v>305</v>
      </c>
      <c r="D113" s="156"/>
      <c r="E113" s="157"/>
      <c r="F113" s="139">
        <v>70435</v>
      </c>
    </row>
    <row r="114" spans="1:6" ht="15.75">
      <c r="A114" s="137"/>
      <c r="B114" s="135">
        <v>42766</v>
      </c>
      <c r="C114" s="155" t="s">
        <v>306</v>
      </c>
      <c r="D114" s="156"/>
      <c r="E114" s="157"/>
      <c r="F114" s="139">
        <v>72749</v>
      </c>
    </row>
    <row r="115" spans="1:6" ht="15.75">
      <c r="A115" s="137"/>
      <c r="B115" s="135">
        <v>42935</v>
      </c>
      <c r="C115" s="155" t="s">
        <v>307</v>
      </c>
      <c r="D115" s="156"/>
      <c r="E115" s="157"/>
      <c r="F115" s="139">
        <v>28644</v>
      </c>
    </row>
    <row r="116" spans="1:6" ht="15.75">
      <c r="A116" s="137"/>
      <c r="B116" s="135" t="s">
        <v>308</v>
      </c>
      <c r="C116" s="155" t="s">
        <v>309</v>
      </c>
      <c r="D116" s="156"/>
      <c r="E116" s="157"/>
      <c r="F116" s="137">
        <v>4891</v>
      </c>
    </row>
    <row r="117" spans="1:6" ht="15.75">
      <c r="A117" s="137"/>
      <c r="B117" s="135">
        <v>42947</v>
      </c>
      <c r="C117" s="140" t="s">
        <v>310</v>
      </c>
      <c r="D117" s="141"/>
      <c r="E117" s="142"/>
      <c r="F117" s="137">
        <v>1913</v>
      </c>
    </row>
    <row r="118" spans="1:6" ht="15.75">
      <c r="A118" s="137"/>
      <c r="B118" s="135">
        <v>43008</v>
      </c>
      <c r="C118" s="140" t="s">
        <v>310</v>
      </c>
      <c r="D118" s="141"/>
      <c r="E118" s="142"/>
      <c r="F118" s="137">
        <v>1913</v>
      </c>
    </row>
    <row r="119" spans="1:6" ht="15.75">
      <c r="A119" s="137"/>
      <c r="B119" s="135">
        <v>42916</v>
      </c>
      <c r="C119" s="173" t="s">
        <v>311</v>
      </c>
      <c r="D119" s="174"/>
      <c r="E119" s="175"/>
      <c r="F119" s="152">
        <v>1518</v>
      </c>
    </row>
    <row r="120" spans="1:6" ht="15.75">
      <c r="A120" s="137"/>
      <c r="B120" s="135">
        <v>42928</v>
      </c>
      <c r="C120" s="155" t="s">
        <v>312</v>
      </c>
      <c r="D120" s="156"/>
      <c r="E120" s="157"/>
      <c r="F120" s="152">
        <v>1449</v>
      </c>
    </row>
    <row r="121" spans="1:6" ht="15.75">
      <c r="A121" s="137"/>
      <c r="B121" s="135">
        <v>43041</v>
      </c>
      <c r="C121" s="155" t="s">
        <v>313</v>
      </c>
      <c r="D121" s="156"/>
      <c r="E121" s="157"/>
      <c r="F121" s="152">
        <v>1036</v>
      </c>
    </row>
    <row r="122" spans="1:6" ht="15.75">
      <c r="A122" s="137"/>
      <c r="B122" s="135">
        <v>43046</v>
      </c>
      <c r="C122" s="155" t="s">
        <v>313</v>
      </c>
      <c r="D122" s="156"/>
      <c r="E122" s="157"/>
      <c r="F122" s="152">
        <v>3108</v>
      </c>
    </row>
    <row r="123" spans="1:6" ht="15.75">
      <c r="A123" s="137"/>
      <c r="B123" s="135">
        <v>43068</v>
      </c>
      <c r="C123" s="155" t="s">
        <v>314</v>
      </c>
      <c r="D123" s="156"/>
      <c r="E123" s="157"/>
      <c r="F123" s="152">
        <v>1554</v>
      </c>
    </row>
    <row r="124" spans="1:6" ht="15.75">
      <c r="A124" s="137"/>
      <c r="B124" s="135">
        <v>43008</v>
      </c>
      <c r="C124" s="155" t="s">
        <v>315</v>
      </c>
      <c r="D124" s="156"/>
      <c r="E124" s="157"/>
      <c r="F124" s="137">
        <v>33364.8</v>
      </c>
    </row>
    <row r="125" spans="1:6" ht="15.75">
      <c r="A125" s="137"/>
      <c r="B125" s="135">
        <v>43033</v>
      </c>
      <c r="C125" s="155" t="s">
        <v>316</v>
      </c>
      <c r="D125" s="156"/>
      <c r="E125" s="157"/>
      <c r="F125" s="137">
        <v>590</v>
      </c>
    </row>
    <row r="126" spans="1:6" ht="15.75">
      <c r="A126" s="137"/>
      <c r="B126" s="135"/>
      <c r="C126" s="140"/>
      <c r="D126" s="141"/>
      <c r="E126" s="142"/>
      <c r="F126" s="137"/>
    </row>
    <row r="127" spans="1:6" ht="15.75">
      <c r="A127" s="143"/>
      <c r="B127" s="144"/>
      <c r="C127" s="168"/>
      <c r="D127" s="169"/>
      <c r="E127" s="170"/>
      <c r="F127" s="145"/>
    </row>
    <row r="128" spans="1:6" ht="15.75">
      <c r="A128" s="171" t="s">
        <v>41</v>
      </c>
      <c r="B128" s="171"/>
      <c r="C128" s="171"/>
      <c r="D128" s="171"/>
      <c r="E128" s="171"/>
      <c r="F128" s="146">
        <f>SUM(F57:F127)</f>
        <v>428929.8</v>
      </c>
    </row>
    <row r="129" spans="1:6" ht="15.75">
      <c r="A129" s="147"/>
      <c r="B129" s="148"/>
      <c r="C129" s="172"/>
      <c r="D129" s="172"/>
      <c r="E129" s="172"/>
      <c r="F129" s="149"/>
    </row>
    <row r="130" spans="1:6" ht="15.75">
      <c r="A130" s="150"/>
      <c r="B130" s="151"/>
      <c r="C130" s="172"/>
      <c r="D130" s="172"/>
      <c r="E130" s="172"/>
      <c r="F130" s="149"/>
    </row>
  </sheetData>
  <sheetProtection/>
  <mergeCells count="101">
    <mergeCell ref="C116:E116"/>
    <mergeCell ref="C127:E127"/>
    <mergeCell ref="A128:E128"/>
    <mergeCell ref="C129:E129"/>
    <mergeCell ref="C130:E130"/>
    <mergeCell ref="C119:E119"/>
    <mergeCell ref="C120:E120"/>
    <mergeCell ref="C121:E121"/>
    <mergeCell ref="C122:E122"/>
    <mergeCell ref="C110:E110"/>
    <mergeCell ref="C111:E111"/>
    <mergeCell ref="C112:E112"/>
    <mergeCell ref="C113:E113"/>
    <mergeCell ref="C114:E114"/>
    <mergeCell ref="C115:E115"/>
    <mergeCell ref="B44:E44"/>
    <mergeCell ref="B45:E45"/>
    <mergeCell ref="B46:E46"/>
    <mergeCell ref="C107:E107"/>
    <mergeCell ref="C108:E108"/>
    <mergeCell ref="C109:E109"/>
    <mergeCell ref="B49:E49"/>
    <mergeCell ref="A51:E51"/>
    <mergeCell ref="A52:E52"/>
    <mergeCell ref="A53:E53"/>
    <mergeCell ref="A1:F1"/>
    <mergeCell ref="A2:F2"/>
    <mergeCell ref="A25:F25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C56:E56"/>
    <mergeCell ref="C58:E58"/>
    <mergeCell ref="C59:E59"/>
    <mergeCell ref="C60:E60"/>
    <mergeCell ref="C61:E61"/>
    <mergeCell ref="C62:E62"/>
    <mergeCell ref="C57:E57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98:E98"/>
    <mergeCell ref="C87:E87"/>
    <mergeCell ref="C88:E88"/>
    <mergeCell ref="C89:E89"/>
    <mergeCell ref="C90:E90"/>
    <mergeCell ref="C91:E91"/>
    <mergeCell ref="C92:E92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123:E123"/>
    <mergeCell ref="C124:E124"/>
    <mergeCell ref="C125:E125"/>
    <mergeCell ref="B42:E42"/>
    <mergeCell ref="B43:E43"/>
    <mergeCell ref="B47:E47"/>
    <mergeCell ref="B48:E48"/>
    <mergeCell ref="C105:E105"/>
    <mergeCell ref="C106:E106"/>
    <mergeCell ref="C99:E9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2"/>
  <sheetViews>
    <sheetView view="pageBreakPreview" zoomScaleSheetLayoutView="100" zoomScalePageLayoutView="0" workbookViewId="0" topLeftCell="A21">
      <selection activeCell="I15" sqref="I15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1.7109375" style="5" customWidth="1"/>
    <col min="8" max="8" width="9.57421875" style="5" bestFit="1" customWidth="1"/>
    <col min="9" max="9" width="12.57421875" style="5" customWidth="1"/>
    <col min="10" max="10" width="11.00390625" style="5" customWidth="1"/>
    <col min="11" max="16384" width="9.140625" style="5" customWidth="1"/>
  </cols>
  <sheetData>
    <row r="1" spans="1:7" ht="15.75">
      <c r="A1" s="163" t="s">
        <v>219</v>
      </c>
      <c r="B1" s="163"/>
      <c r="C1" s="163"/>
      <c r="D1" s="163"/>
      <c r="E1" s="163"/>
      <c r="F1" s="163"/>
      <c r="G1" s="109"/>
    </row>
    <row r="2" spans="1:8" ht="15.75">
      <c r="A2" s="163" t="s">
        <v>65</v>
      </c>
      <c r="B2" s="163"/>
      <c r="C2" s="163"/>
      <c r="D2" s="163"/>
      <c r="E2" s="163"/>
      <c r="F2" s="163"/>
      <c r="G2" s="7"/>
      <c r="H2" s="8"/>
    </row>
    <row r="3" spans="12:14" ht="9" customHeight="1">
      <c r="L3" s="10"/>
      <c r="M3" s="10"/>
      <c r="N3" s="10"/>
    </row>
    <row r="4" spans="1:14" ht="15.75" hidden="1" outlineLevel="1">
      <c r="A4" s="10" t="s">
        <v>179</v>
      </c>
      <c r="C4" s="10"/>
      <c r="D4" s="10"/>
      <c r="E4" s="10"/>
      <c r="F4" s="10"/>
      <c r="L4" s="126"/>
      <c r="M4" s="127"/>
      <c r="N4" s="10"/>
    </row>
    <row r="5" spans="1:14" ht="15.75" hidden="1" outlineLevel="1">
      <c r="A5" s="10" t="s">
        <v>19</v>
      </c>
      <c r="C5" s="10"/>
      <c r="D5" s="10">
        <v>4547.3</v>
      </c>
      <c r="E5" s="10" t="s">
        <v>20</v>
      </c>
      <c r="F5" s="10"/>
      <c r="L5" s="127"/>
      <c r="M5" s="127"/>
      <c r="N5" s="10"/>
    </row>
    <row r="6" spans="9:14" ht="15.75" customHeight="1" collapsed="1">
      <c r="I6" s="30"/>
      <c r="L6" s="127"/>
      <c r="M6" s="127"/>
      <c r="N6" s="10"/>
    </row>
    <row r="7" spans="1:14" ht="15.75">
      <c r="A7" s="7" t="s">
        <v>220</v>
      </c>
      <c r="C7" s="7"/>
      <c r="D7" s="11">
        <f>'2015'!F35</f>
        <v>-56570.739999999874</v>
      </c>
      <c r="E7" s="7" t="s">
        <v>22</v>
      </c>
      <c r="F7" s="7"/>
      <c r="L7" s="127"/>
      <c r="M7" s="127"/>
      <c r="N7" s="10"/>
    </row>
    <row r="8" spans="1:14" ht="15.75">
      <c r="A8" s="7" t="s">
        <v>221</v>
      </c>
      <c r="C8" s="10"/>
      <c r="D8" s="12">
        <f>C16</f>
        <v>-109163.37</v>
      </c>
      <c r="E8" s="10" t="s">
        <v>24</v>
      </c>
      <c r="F8" s="10"/>
      <c r="L8" s="127"/>
      <c r="M8" s="127"/>
      <c r="N8" s="10"/>
    </row>
    <row r="9" spans="2:14" ht="15.75">
      <c r="B9" s="10"/>
      <c r="C9" s="10"/>
      <c r="D9" s="10"/>
      <c r="E9" s="10"/>
      <c r="F9" s="13" t="s">
        <v>25</v>
      </c>
      <c r="L9" s="127"/>
      <c r="M9" s="127"/>
      <c r="N9" s="10"/>
    </row>
    <row r="10" spans="1:14" s="9" customFormat="1" ht="31.5" customHeight="1">
      <c r="A10" s="4" t="s">
        <v>26</v>
      </c>
      <c r="B10" s="14" t="s">
        <v>27</v>
      </c>
      <c r="C10" s="15" t="s">
        <v>222</v>
      </c>
      <c r="D10" s="15" t="s">
        <v>0</v>
      </c>
      <c r="E10" s="15" t="s">
        <v>29</v>
      </c>
      <c r="F10" s="15" t="s">
        <v>223</v>
      </c>
      <c r="L10" s="128"/>
      <c r="M10" s="128"/>
      <c r="N10" s="128"/>
    </row>
    <row r="11" spans="1:9" s="18" customFormat="1" ht="30" customHeight="1">
      <c r="A11" s="4">
        <v>1</v>
      </c>
      <c r="B11" s="16" t="s">
        <v>2</v>
      </c>
      <c r="C11" s="69">
        <f>'2015'!F11</f>
        <v>-88273.75</v>
      </c>
      <c r="D11" s="67">
        <f>548214.9+371.85</f>
        <v>548586.75</v>
      </c>
      <c r="E11" s="67">
        <v>545084.03</v>
      </c>
      <c r="F11" s="67">
        <f>C11-D11+E11</f>
        <v>-91776.46999999997</v>
      </c>
      <c r="G11" s="14" t="s">
        <v>45</v>
      </c>
      <c r="H11" s="14">
        <v>10.05</v>
      </c>
      <c r="I11" s="104">
        <f>H11*12*H20</f>
        <v>548404.38</v>
      </c>
    </row>
    <row r="12" spans="1:9" s="18" customFormat="1" ht="15.75">
      <c r="A12" s="4">
        <v>2</v>
      </c>
      <c r="B12" s="16" t="s">
        <v>3</v>
      </c>
      <c r="C12" s="69">
        <f>'2015'!F12</f>
        <v>-10891.369999999995</v>
      </c>
      <c r="D12" s="67">
        <f>67640.24+45.88</f>
        <v>67686.12000000001</v>
      </c>
      <c r="E12" s="67">
        <v>67251.95</v>
      </c>
      <c r="F12" s="67">
        <f>C12-D12+E12</f>
        <v>-11325.540000000008</v>
      </c>
      <c r="G12" s="14" t="s">
        <v>46</v>
      </c>
      <c r="H12" s="14">
        <v>3.7</v>
      </c>
      <c r="I12" s="105">
        <f>H12*12*H20</f>
        <v>201900.12000000002</v>
      </c>
    </row>
    <row r="13" spans="1:10" s="18" customFormat="1" ht="29.25" customHeight="1">
      <c r="A13" s="4">
        <v>3</v>
      </c>
      <c r="B13" s="16" t="s">
        <v>49</v>
      </c>
      <c r="C13" s="69">
        <f>'2015'!F13</f>
        <v>-4461.16</v>
      </c>
      <c r="D13" s="67">
        <f>27820.78+18.87</f>
        <v>27839.649999999998</v>
      </c>
      <c r="E13" s="67">
        <v>27652.41</v>
      </c>
      <c r="F13" s="67">
        <f>C13-D13+E13</f>
        <v>-4648.399999999998</v>
      </c>
      <c r="G13" s="14" t="s">
        <v>62</v>
      </c>
      <c r="H13" s="14">
        <f>2.13</f>
        <v>2.13</v>
      </c>
      <c r="I13" s="105">
        <f>H13*12*H20</f>
        <v>116228.988</v>
      </c>
      <c r="J13" s="18" t="s">
        <v>318</v>
      </c>
    </row>
    <row r="14" spans="1:11" s="18" customFormat="1" ht="30" customHeight="1">
      <c r="A14" s="4">
        <v>4</v>
      </c>
      <c r="B14" s="16" t="s">
        <v>50</v>
      </c>
      <c r="C14" s="69">
        <f>'2015'!F14</f>
        <v>-2270.970000000001</v>
      </c>
      <c r="D14" s="67">
        <f>14182.51+9.62</f>
        <v>14192.130000000001</v>
      </c>
      <c r="E14" s="67">
        <v>14088.33</v>
      </c>
      <c r="F14" s="67">
        <f>C14-D14+E14</f>
        <v>-2374.7700000000023</v>
      </c>
      <c r="G14" s="17" t="s">
        <v>317</v>
      </c>
      <c r="H14" s="17">
        <v>0.69</v>
      </c>
      <c r="I14" s="129">
        <f>H14*H20*12</f>
        <v>37651.644</v>
      </c>
      <c r="J14" s="129"/>
      <c r="K14" s="130"/>
    </row>
    <row r="15" spans="1:8" s="18" customFormat="1" ht="30" customHeight="1">
      <c r="A15" s="4">
        <v>5</v>
      </c>
      <c r="B15" s="16" t="s">
        <v>55</v>
      </c>
      <c r="C15" s="69">
        <f>'2015'!F15</f>
        <v>-3266.119999999999</v>
      </c>
      <c r="D15" s="67">
        <f>54922.69-2262.4+6638.55</f>
        <v>59298.840000000004</v>
      </c>
      <c r="E15" s="67">
        <v>55140.08</v>
      </c>
      <c r="F15" s="67">
        <f>C15-D15+E15</f>
        <v>-7424.880000000005</v>
      </c>
      <c r="G15" s="17"/>
      <c r="H15" s="17"/>
    </row>
    <row r="16" spans="1:6" ht="19.5" customHeight="1">
      <c r="A16" s="4"/>
      <c r="B16" s="16" t="s">
        <v>4</v>
      </c>
      <c r="C16" s="68">
        <f>SUM(C11:C15)</f>
        <v>-109163.37</v>
      </c>
      <c r="D16" s="68">
        <f>SUM(D11:D15)</f>
        <v>717603.49</v>
      </c>
      <c r="E16" s="68">
        <f>SUM(E11:E15)</f>
        <v>709216.7999999999</v>
      </c>
      <c r="F16" s="68">
        <f>SUM(F11:F15)</f>
        <v>-117550.05999999998</v>
      </c>
    </row>
    <row r="17" ht="11.25" customHeight="1"/>
    <row r="18" spans="1:6" ht="15.75">
      <c r="A18" s="163" t="s">
        <v>30</v>
      </c>
      <c r="B18" s="163"/>
      <c r="C18" s="163"/>
      <c r="D18" s="163"/>
      <c r="E18" s="163"/>
      <c r="F18" s="163"/>
    </row>
    <row r="19" spans="1:8" ht="15.75">
      <c r="A19" s="109"/>
      <c r="B19" s="109"/>
      <c r="C19" s="109"/>
      <c r="D19" s="109"/>
      <c r="E19" s="109"/>
      <c r="F19" s="109"/>
      <c r="H19" s="5" t="s">
        <v>31</v>
      </c>
    </row>
    <row r="20" spans="1:8" ht="33" customHeight="1">
      <c r="A20" s="15" t="s">
        <v>44</v>
      </c>
      <c r="B20" s="164" t="s">
        <v>6</v>
      </c>
      <c r="C20" s="164"/>
      <c r="D20" s="164"/>
      <c r="E20" s="164"/>
      <c r="F20" s="19" t="s">
        <v>18</v>
      </c>
      <c r="G20" s="20"/>
      <c r="H20" s="5">
        <f>D5</f>
        <v>4547.3</v>
      </c>
    </row>
    <row r="21" spans="1:10" ht="18" customHeight="1">
      <c r="A21" s="113">
        <v>1</v>
      </c>
      <c r="B21" s="190" t="s">
        <v>8</v>
      </c>
      <c r="C21" s="190"/>
      <c r="D21" s="190"/>
      <c r="E21" s="190"/>
      <c r="F21" s="114">
        <f>I12</f>
        <v>201900.12000000002</v>
      </c>
      <c r="G21" s="10"/>
      <c r="H21" s="5" t="s">
        <v>32</v>
      </c>
      <c r="I21" s="14" t="s">
        <v>33</v>
      </c>
      <c r="J21" s="14" t="s">
        <v>34</v>
      </c>
    </row>
    <row r="22" spans="1:10" ht="18" customHeight="1">
      <c r="A22" s="115">
        <v>2</v>
      </c>
      <c r="B22" s="188" t="s">
        <v>50</v>
      </c>
      <c r="C22" s="188"/>
      <c r="D22" s="188"/>
      <c r="E22" s="188"/>
      <c r="F22" s="116">
        <f>D14</f>
        <v>14192.130000000001</v>
      </c>
      <c r="G22" s="10"/>
      <c r="I22" s="14">
        <v>5978</v>
      </c>
      <c r="J22" s="14"/>
    </row>
    <row r="23" spans="1:10" ht="18" customHeight="1">
      <c r="A23" s="115">
        <v>3</v>
      </c>
      <c r="B23" s="188" t="s">
        <v>56</v>
      </c>
      <c r="C23" s="188"/>
      <c r="D23" s="188"/>
      <c r="E23" s="188"/>
      <c r="F23" s="116">
        <f>0.69*12*H20</f>
        <v>37651.644</v>
      </c>
      <c r="I23" s="14">
        <f>I22*12</f>
        <v>71736</v>
      </c>
      <c r="J23" s="14"/>
    </row>
    <row r="24" spans="1:10" ht="18" customHeight="1">
      <c r="A24" s="115">
        <v>4</v>
      </c>
      <c r="B24" s="188" t="s">
        <v>35</v>
      </c>
      <c r="C24" s="188"/>
      <c r="D24" s="188"/>
      <c r="E24" s="188"/>
      <c r="F24" s="116">
        <f>I13</f>
        <v>116228.988</v>
      </c>
      <c r="G24" s="12"/>
      <c r="I24" s="131"/>
      <c r="J24" s="10"/>
    </row>
    <row r="25" spans="1:7" ht="16.5" customHeight="1">
      <c r="A25" s="115">
        <v>5</v>
      </c>
      <c r="B25" s="188" t="s">
        <v>12</v>
      </c>
      <c r="C25" s="188"/>
      <c r="D25" s="188"/>
      <c r="E25" s="188"/>
      <c r="F25" s="116">
        <f>F26+F28+F29+F27</f>
        <v>115123</v>
      </c>
      <c r="G25" s="12">
        <f>F92</f>
        <v>367030</v>
      </c>
    </row>
    <row r="26" spans="1:7" ht="16.5" customHeight="1">
      <c r="A26" s="115" t="s">
        <v>13</v>
      </c>
      <c r="B26" s="188" t="s">
        <v>36</v>
      </c>
      <c r="C26" s="188"/>
      <c r="D26" s="188"/>
      <c r="E26" s="188"/>
      <c r="F26" s="116">
        <f>F44+F45+F46+F47+F48+F49+F50+F53+F54+F55+F58+F60+F66+F67+F71+F72+F73+F74+F75+F76+F78+F79+F81+F84+F86+F87+F88+F91</f>
        <v>96372</v>
      </c>
      <c r="G26" s="10"/>
    </row>
    <row r="27" spans="1:7" ht="16.5" customHeight="1">
      <c r="A27" s="115" t="s">
        <v>13</v>
      </c>
      <c r="B27" s="188" t="s">
        <v>218</v>
      </c>
      <c r="C27" s="188"/>
      <c r="D27" s="188"/>
      <c r="E27" s="188"/>
      <c r="F27" s="116">
        <f>F43</f>
        <v>2040</v>
      </c>
      <c r="G27" s="10"/>
    </row>
    <row r="28" spans="1:7" ht="17.25" customHeight="1">
      <c r="A28" s="115" t="s">
        <v>13</v>
      </c>
      <c r="B28" s="188" t="s">
        <v>37</v>
      </c>
      <c r="C28" s="188"/>
      <c r="D28" s="188"/>
      <c r="E28" s="188"/>
      <c r="F28" s="116">
        <f>F52+F56+F61+F65+F69+F70+F77+F83+F89+F90</f>
        <v>7273</v>
      </c>
      <c r="G28" s="10"/>
    </row>
    <row r="29" spans="1:7" ht="17.25" customHeight="1">
      <c r="A29" s="115" t="s">
        <v>13</v>
      </c>
      <c r="B29" s="188" t="s">
        <v>38</v>
      </c>
      <c r="C29" s="188"/>
      <c r="D29" s="188"/>
      <c r="E29" s="188"/>
      <c r="F29" s="116">
        <f>F62+F64+F82+F85</f>
        <v>9438</v>
      </c>
      <c r="G29" s="10"/>
    </row>
    <row r="30" spans="1:10" s="26" customFormat="1" ht="21" customHeight="1">
      <c r="A30" s="115">
        <v>6</v>
      </c>
      <c r="B30" s="184" t="s">
        <v>209</v>
      </c>
      <c r="C30" s="184"/>
      <c r="D30" s="184"/>
      <c r="E30" s="184"/>
      <c r="F30" s="116">
        <f>F51+F80</f>
        <v>3381</v>
      </c>
      <c r="G30" s="7"/>
      <c r="I30" s="5"/>
      <c r="J30" s="5"/>
    </row>
    <row r="31" spans="1:6" ht="15.75">
      <c r="A31" s="115">
        <v>7</v>
      </c>
      <c r="B31" s="184" t="s">
        <v>55</v>
      </c>
      <c r="C31" s="184"/>
      <c r="D31" s="184"/>
      <c r="E31" s="184"/>
      <c r="F31" s="116">
        <f>D15</f>
        <v>59298.840000000004</v>
      </c>
    </row>
    <row r="32" spans="1:6" ht="18" customHeight="1">
      <c r="A32" s="115">
        <v>8</v>
      </c>
      <c r="B32" s="184" t="s">
        <v>61</v>
      </c>
      <c r="C32" s="184"/>
      <c r="D32" s="184"/>
      <c r="E32" s="184"/>
      <c r="F32" s="116">
        <f>D12+D13</f>
        <v>95525.77</v>
      </c>
    </row>
    <row r="33" spans="1:6" ht="18" customHeight="1">
      <c r="A33" s="115">
        <v>9</v>
      </c>
      <c r="B33" s="184" t="s">
        <v>260</v>
      </c>
      <c r="C33" s="184"/>
      <c r="D33" s="184"/>
      <c r="E33" s="184"/>
      <c r="F33" s="116">
        <f>F68</f>
        <v>33365</v>
      </c>
    </row>
    <row r="34" spans="1:6" ht="18" customHeight="1">
      <c r="A34" s="115">
        <v>10</v>
      </c>
      <c r="B34" s="184" t="s">
        <v>261</v>
      </c>
      <c r="C34" s="184"/>
      <c r="D34" s="184"/>
      <c r="E34" s="184"/>
      <c r="F34" s="116">
        <f>F57+F59+F63</f>
        <v>215161</v>
      </c>
    </row>
    <row r="35" spans="1:6" ht="20.25" customHeight="1">
      <c r="A35" s="117"/>
      <c r="B35" s="189" t="s">
        <v>14</v>
      </c>
      <c r="C35" s="189"/>
      <c r="D35" s="189"/>
      <c r="E35" s="189"/>
      <c r="F35" s="118">
        <f>F21+F22+F24+F25+F32+F31+F30+F23+F33+F34</f>
        <v>891827.492</v>
      </c>
    </row>
    <row r="36" ht="18" customHeight="1"/>
    <row r="37" spans="1:6" ht="17.25" customHeight="1">
      <c r="A37" s="166" t="s">
        <v>224</v>
      </c>
      <c r="B37" s="166"/>
      <c r="C37" s="166"/>
      <c r="D37" s="166"/>
      <c r="E37" s="166"/>
      <c r="F37" s="3">
        <f>D7+D16-F35</f>
        <v>-230794.74199999985</v>
      </c>
    </row>
    <row r="38" spans="1:6" ht="17.25" customHeight="1">
      <c r="A38" s="166" t="s">
        <v>225</v>
      </c>
      <c r="B38" s="166"/>
      <c r="C38" s="166"/>
      <c r="D38" s="166"/>
      <c r="E38" s="166"/>
      <c r="F38" s="3">
        <f>F16</f>
        <v>-117550.05999999998</v>
      </c>
    </row>
    <row r="39" spans="1:6" ht="18.75" customHeight="1" hidden="1" outlineLevel="1">
      <c r="A39" s="167" t="s">
        <v>213</v>
      </c>
      <c r="B39" s="167"/>
      <c r="C39" s="167"/>
      <c r="D39" s="167"/>
      <c r="E39" s="167"/>
      <c r="F39" s="3">
        <f>F37+F38</f>
        <v>-348344.80199999985</v>
      </c>
    </row>
    <row r="40" spans="1:6" s="85" customFormat="1" ht="22.5" customHeight="1" collapsed="1">
      <c r="A40" s="9"/>
      <c r="B40" s="5"/>
      <c r="C40" s="5"/>
      <c r="D40" s="5"/>
      <c r="E40" s="5"/>
      <c r="F40" s="5"/>
    </row>
    <row r="41" spans="1:6" s="85" customFormat="1" ht="15.75">
      <c r="A41" s="9"/>
      <c r="B41" s="5"/>
      <c r="C41" s="5"/>
      <c r="D41" s="5"/>
      <c r="E41" s="5"/>
      <c r="F41" s="5"/>
    </row>
    <row r="42" spans="1:6" s="86" customFormat="1" ht="30.75" customHeight="1">
      <c r="A42" s="27" t="s">
        <v>26</v>
      </c>
      <c r="B42" s="27" t="s">
        <v>17</v>
      </c>
      <c r="C42" s="159" t="s">
        <v>39</v>
      </c>
      <c r="D42" s="160"/>
      <c r="E42" s="161"/>
      <c r="F42" s="27" t="s">
        <v>40</v>
      </c>
    </row>
    <row r="43" spans="1:6" s="86" customFormat="1" ht="15">
      <c r="A43" s="110">
        <v>1</v>
      </c>
      <c r="B43" s="111" t="s">
        <v>226</v>
      </c>
      <c r="C43" s="185" t="s">
        <v>259</v>
      </c>
      <c r="D43" s="186"/>
      <c r="E43" s="187"/>
      <c r="F43" s="112">
        <f>170*12</f>
        <v>2040</v>
      </c>
    </row>
    <row r="44" spans="1:6" s="86" customFormat="1" ht="15">
      <c r="A44" s="110">
        <v>2</v>
      </c>
      <c r="B44" s="119">
        <v>42383</v>
      </c>
      <c r="C44" s="183" t="s">
        <v>227</v>
      </c>
      <c r="D44" s="183"/>
      <c r="E44" s="183"/>
      <c r="F44" s="123">
        <v>5809</v>
      </c>
    </row>
    <row r="45" spans="1:6" s="86" customFormat="1" ht="15">
      <c r="A45" s="110">
        <v>3</v>
      </c>
      <c r="B45" s="119">
        <v>42383</v>
      </c>
      <c r="C45" s="183" t="s">
        <v>227</v>
      </c>
      <c r="D45" s="183"/>
      <c r="E45" s="183"/>
      <c r="F45" s="123">
        <v>5809</v>
      </c>
    </row>
    <row r="46" spans="1:6" s="86" customFormat="1" ht="28.5" customHeight="1">
      <c r="A46" s="110">
        <v>4</v>
      </c>
      <c r="B46" s="119">
        <v>42384</v>
      </c>
      <c r="C46" s="183" t="s">
        <v>228</v>
      </c>
      <c r="D46" s="183"/>
      <c r="E46" s="183"/>
      <c r="F46" s="123">
        <v>654</v>
      </c>
    </row>
    <row r="47" spans="1:6" s="86" customFormat="1" ht="28.5" customHeight="1">
      <c r="A47" s="110">
        <v>5</v>
      </c>
      <c r="B47" s="119">
        <v>42384</v>
      </c>
      <c r="C47" s="183" t="s">
        <v>228</v>
      </c>
      <c r="D47" s="183"/>
      <c r="E47" s="183"/>
      <c r="F47" s="123">
        <v>931</v>
      </c>
    </row>
    <row r="48" spans="1:6" s="87" customFormat="1" ht="28.5" customHeight="1">
      <c r="A48" s="110">
        <v>6</v>
      </c>
      <c r="B48" s="119">
        <v>40558</v>
      </c>
      <c r="C48" s="183" t="s">
        <v>228</v>
      </c>
      <c r="D48" s="183"/>
      <c r="E48" s="183"/>
      <c r="F48" s="123">
        <v>931</v>
      </c>
    </row>
    <row r="49" spans="1:6" s="87" customFormat="1" ht="28.5" customHeight="1">
      <c r="A49" s="110">
        <v>7</v>
      </c>
      <c r="B49" s="119">
        <v>42390</v>
      </c>
      <c r="C49" s="183" t="s">
        <v>228</v>
      </c>
      <c r="D49" s="183"/>
      <c r="E49" s="183"/>
      <c r="F49" s="123">
        <v>654</v>
      </c>
    </row>
    <row r="50" spans="1:6" s="87" customFormat="1" ht="28.5" customHeight="1">
      <c r="A50" s="110">
        <v>8</v>
      </c>
      <c r="B50" s="120">
        <v>42403</v>
      </c>
      <c r="C50" s="183" t="s">
        <v>228</v>
      </c>
      <c r="D50" s="183"/>
      <c r="E50" s="183"/>
      <c r="F50" s="123">
        <v>654</v>
      </c>
    </row>
    <row r="51" spans="1:6" s="87" customFormat="1" ht="15">
      <c r="A51" s="110">
        <v>9</v>
      </c>
      <c r="B51" s="121">
        <v>42412</v>
      </c>
      <c r="C51" s="176" t="s">
        <v>229</v>
      </c>
      <c r="D51" s="176"/>
      <c r="E51" s="176"/>
      <c r="F51" s="122">
        <v>2346</v>
      </c>
    </row>
    <row r="52" spans="1:6" s="88" customFormat="1" ht="15">
      <c r="A52" s="110">
        <v>10</v>
      </c>
      <c r="B52" s="120">
        <v>42431</v>
      </c>
      <c r="C52" s="177" t="s">
        <v>230</v>
      </c>
      <c r="D52" s="178"/>
      <c r="E52" s="179"/>
      <c r="F52" s="125">
        <v>1006</v>
      </c>
    </row>
    <row r="53" spans="1:6" s="88" customFormat="1" ht="28.5" customHeight="1">
      <c r="A53" s="110">
        <v>11</v>
      </c>
      <c r="B53" s="119">
        <v>42432</v>
      </c>
      <c r="C53" s="183" t="s">
        <v>228</v>
      </c>
      <c r="D53" s="183"/>
      <c r="E53" s="183"/>
      <c r="F53" s="123">
        <v>654</v>
      </c>
    </row>
    <row r="54" spans="1:6" s="89" customFormat="1" ht="28.5" customHeight="1">
      <c r="A54" s="110">
        <v>12</v>
      </c>
      <c r="B54" s="119">
        <v>42450</v>
      </c>
      <c r="C54" s="183" t="s">
        <v>228</v>
      </c>
      <c r="D54" s="183"/>
      <c r="E54" s="183"/>
      <c r="F54" s="123">
        <v>931</v>
      </c>
    </row>
    <row r="55" spans="1:6" s="89" customFormat="1" ht="28.5" customHeight="1">
      <c r="A55" s="110">
        <v>13</v>
      </c>
      <c r="B55" s="121">
        <v>42453</v>
      </c>
      <c r="C55" s="183" t="s">
        <v>228</v>
      </c>
      <c r="D55" s="183"/>
      <c r="E55" s="183"/>
      <c r="F55" s="123">
        <v>1762</v>
      </c>
    </row>
    <row r="56" spans="1:6" s="89" customFormat="1" ht="15">
      <c r="A56" s="110">
        <v>14</v>
      </c>
      <c r="B56" s="121">
        <v>42488</v>
      </c>
      <c r="C56" s="176" t="s">
        <v>231</v>
      </c>
      <c r="D56" s="176"/>
      <c r="E56" s="176"/>
      <c r="F56" s="125">
        <v>657</v>
      </c>
    </row>
    <row r="57" spans="1:6" s="90" customFormat="1" ht="15">
      <c r="A57" s="110">
        <v>15</v>
      </c>
      <c r="B57" s="121" t="s">
        <v>256</v>
      </c>
      <c r="C57" s="180" t="s">
        <v>232</v>
      </c>
      <c r="D57" s="181"/>
      <c r="E57" s="182"/>
      <c r="F57" s="124">
        <v>71977</v>
      </c>
    </row>
    <row r="58" spans="1:6" s="90" customFormat="1" ht="15">
      <c r="A58" s="110">
        <v>16</v>
      </c>
      <c r="B58" s="121">
        <v>42514</v>
      </c>
      <c r="C58" s="176" t="s">
        <v>233</v>
      </c>
      <c r="D58" s="176"/>
      <c r="E58" s="176"/>
      <c r="F58" s="123">
        <v>18488</v>
      </c>
    </row>
    <row r="59" spans="1:6" s="90" customFormat="1" ht="15">
      <c r="A59" s="110">
        <v>17</v>
      </c>
      <c r="B59" s="121" t="s">
        <v>257</v>
      </c>
      <c r="C59" s="180" t="s">
        <v>234</v>
      </c>
      <c r="D59" s="181"/>
      <c r="E59" s="182"/>
      <c r="F59" s="124">
        <v>70435</v>
      </c>
    </row>
    <row r="60" spans="1:6" s="90" customFormat="1" ht="15">
      <c r="A60" s="110">
        <v>18</v>
      </c>
      <c r="B60" s="121">
        <v>42537</v>
      </c>
      <c r="C60" s="176" t="s">
        <v>235</v>
      </c>
      <c r="D60" s="176"/>
      <c r="E60" s="176"/>
      <c r="F60" s="123">
        <v>1893</v>
      </c>
    </row>
    <row r="61" spans="1:6" s="90" customFormat="1" ht="15">
      <c r="A61" s="110">
        <v>19</v>
      </c>
      <c r="B61" s="121">
        <v>42537</v>
      </c>
      <c r="C61" s="176" t="s">
        <v>236</v>
      </c>
      <c r="D61" s="176"/>
      <c r="E61" s="176"/>
      <c r="F61" s="125">
        <v>492</v>
      </c>
    </row>
    <row r="62" spans="1:6" s="91" customFormat="1" ht="15">
      <c r="A62" s="110">
        <v>20</v>
      </c>
      <c r="B62" s="121">
        <v>42550</v>
      </c>
      <c r="C62" s="176" t="s">
        <v>237</v>
      </c>
      <c r="D62" s="176"/>
      <c r="E62" s="176"/>
      <c r="F62" s="122">
        <v>4806</v>
      </c>
    </row>
    <row r="63" spans="1:6" s="91" customFormat="1" ht="15">
      <c r="A63" s="110">
        <v>21</v>
      </c>
      <c r="B63" s="121" t="s">
        <v>258</v>
      </c>
      <c r="C63" s="180" t="s">
        <v>238</v>
      </c>
      <c r="D63" s="181"/>
      <c r="E63" s="182"/>
      <c r="F63" s="124">
        <v>72749</v>
      </c>
    </row>
    <row r="64" spans="1:6" s="94" customFormat="1" ht="15">
      <c r="A64" s="110">
        <v>22</v>
      </c>
      <c r="B64" s="121">
        <v>42558</v>
      </c>
      <c r="C64" s="176" t="s">
        <v>239</v>
      </c>
      <c r="D64" s="176"/>
      <c r="E64" s="176"/>
      <c r="F64" s="122">
        <v>846</v>
      </c>
    </row>
    <row r="65" spans="1:6" s="94" customFormat="1" ht="15">
      <c r="A65" s="110">
        <v>23</v>
      </c>
      <c r="B65" s="121">
        <v>42558</v>
      </c>
      <c r="C65" s="176" t="s">
        <v>240</v>
      </c>
      <c r="D65" s="176"/>
      <c r="E65" s="176"/>
      <c r="F65" s="125">
        <v>951</v>
      </c>
    </row>
    <row r="66" spans="1:6" s="94" customFormat="1" ht="15">
      <c r="A66" s="110">
        <v>24</v>
      </c>
      <c r="B66" s="121">
        <v>42562</v>
      </c>
      <c r="C66" s="176" t="s">
        <v>233</v>
      </c>
      <c r="D66" s="176"/>
      <c r="E66" s="176"/>
      <c r="F66" s="123">
        <v>3174</v>
      </c>
    </row>
    <row r="67" spans="1:6" s="97" customFormat="1" ht="15">
      <c r="A67" s="110">
        <v>25</v>
      </c>
      <c r="B67" s="121">
        <v>42593</v>
      </c>
      <c r="C67" s="176" t="s">
        <v>241</v>
      </c>
      <c r="D67" s="176"/>
      <c r="E67" s="176"/>
      <c r="F67" s="123">
        <v>10671</v>
      </c>
    </row>
    <row r="68" spans="1:6" s="97" customFormat="1" ht="15">
      <c r="A68" s="110">
        <v>26</v>
      </c>
      <c r="B68" s="121">
        <v>42594</v>
      </c>
      <c r="C68" s="176" t="s">
        <v>242</v>
      </c>
      <c r="D68" s="176"/>
      <c r="E68" s="176"/>
      <c r="F68" s="124">
        <v>33365</v>
      </c>
    </row>
    <row r="69" spans="1:6" s="100" customFormat="1" ht="15">
      <c r="A69" s="110">
        <v>27</v>
      </c>
      <c r="B69" s="121">
        <v>42597</v>
      </c>
      <c r="C69" s="177" t="s">
        <v>230</v>
      </c>
      <c r="D69" s="178"/>
      <c r="E69" s="179"/>
      <c r="F69" s="125">
        <v>637</v>
      </c>
    </row>
    <row r="70" spans="1:6" s="100" customFormat="1" ht="15">
      <c r="A70" s="110">
        <v>28</v>
      </c>
      <c r="B70" s="121">
        <v>42612</v>
      </c>
      <c r="C70" s="177" t="s">
        <v>243</v>
      </c>
      <c r="D70" s="178"/>
      <c r="E70" s="179"/>
      <c r="F70" s="125">
        <v>756</v>
      </c>
    </row>
    <row r="71" spans="1:6" s="100" customFormat="1" ht="15">
      <c r="A71" s="110">
        <v>29</v>
      </c>
      <c r="B71" s="121">
        <v>42629</v>
      </c>
      <c r="C71" s="180" t="s">
        <v>244</v>
      </c>
      <c r="D71" s="181"/>
      <c r="E71" s="182"/>
      <c r="F71" s="123">
        <v>1047</v>
      </c>
    </row>
    <row r="72" spans="1:6" s="100" customFormat="1" ht="15">
      <c r="A72" s="110">
        <v>30</v>
      </c>
      <c r="B72" s="121">
        <v>42649</v>
      </c>
      <c r="C72" s="176" t="s">
        <v>245</v>
      </c>
      <c r="D72" s="176"/>
      <c r="E72" s="176"/>
      <c r="F72" s="123">
        <v>607</v>
      </c>
    </row>
    <row r="73" spans="1:6" s="100" customFormat="1" ht="28.5" customHeight="1">
      <c r="A73" s="110">
        <v>31</v>
      </c>
      <c r="B73" s="121">
        <v>42650</v>
      </c>
      <c r="C73" s="183" t="s">
        <v>228</v>
      </c>
      <c r="D73" s="183"/>
      <c r="E73" s="183"/>
      <c r="F73" s="123">
        <v>721</v>
      </c>
    </row>
    <row r="74" spans="1:6" s="103" customFormat="1" ht="15">
      <c r="A74" s="110">
        <v>32</v>
      </c>
      <c r="B74" s="121">
        <v>42650</v>
      </c>
      <c r="C74" s="176" t="s">
        <v>246</v>
      </c>
      <c r="D74" s="176"/>
      <c r="E74" s="176"/>
      <c r="F74" s="123">
        <v>344</v>
      </c>
    </row>
    <row r="75" spans="1:6" s="103" customFormat="1" ht="15">
      <c r="A75" s="110">
        <v>33</v>
      </c>
      <c r="B75" s="121">
        <v>42653</v>
      </c>
      <c r="C75" s="176" t="s">
        <v>247</v>
      </c>
      <c r="D75" s="176"/>
      <c r="E75" s="176"/>
      <c r="F75" s="123">
        <v>1223</v>
      </c>
    </row>
    <row r="76" spans="1:6" s="103" customFormat="1" ht="28.5" customHeight="1">
      <c r="A76" s="110">
        <v>34</v>
      </c>
      <c r="B76" s="121">
        <v>42656</v>
      </c>
      <c r="C76" s="176" t="s">
        <v>248</v>
      </c>
      <c r="D76" s="176"/>
      <c r="E76" s="176"/>
      <c r="F76" s="123">
        <v>2385</v>
      </c>
    </row>
    <row r="77" spans="1:6" s="26" customFormat="1" ht="15.75">
      <c r="A77" s="110">
        <v>35</v>
      </c>
      <c r="B77" s="121">
        <v>42659</v>
      </c>
      <c r="C77" s="177" t="s">
        <v>243</v>
      </c>
      <c r="D77" s="178"/>
      <c r="E77" s="179"/>
      <c r="F77" s="125">
        <v>1148</v>
      </c>
    </row>
    <row r="78" spans="1:6" ht="15.75">
      <c r="A78" s="110">
        <v>36</v>
      </c>
      <c r="B78" s="121">
        <v>42663</v>
      </c>
      <c r="C78" s="176" t="s">
        <v>246</v>
      </c>
      <c r="D78" s="176"/>
      <c r="E78" s="176"/>
      <c r="F78" s="123">
        <v>455</v>
      </c>
    </row>
    <row r="79" spans="1:6" ht="28.5" customHeight="1">
      <c r="A79" s="110">
        <v>37</v>
      </c>
      <c r="B79" s="121">
        <v>42669</v>
      </c>
      <c r="C79" s="176" t="s">
        <v>249</v>
      </c>
      <c r="D79" s="176"/>
      <c r="E79" s="176"/>
      <c r="F79" s="123">
        <v>31952</v>
      </c>
    </row>
    <row r="80" spans="1:6" s="86" customFormat="1" ht="15">
      <c r="A80" s="110">
        <v>38</v>
      </c>
      <c r="B80" s="121">
        <v>42679</v>
      </c>
      <c r="C80" s="176" t="s">
        <v>229</v>
      </c>
      <c r="D80" s="176"/>
      <c r="E80" s="176"/>
      <c r="F80" s="122">
        <v>1035</v>
      </c>
    </row>
    <row r="81" spans="1:6" s="86" customFormat="1" ht="28.5" customHeight="1">
      <c r="A81" s="110">
        <v>39</v>
      </c>
      <c r="B81" s="121">
        <v>42682</v>
      </c>
      <c r="C81" s="183" t="s">
        <v>228</v>
      </c>
      <c r="D81" s="183"/>
      <c r="E81" s="183"/>
      <c r="F81" s="123">
        <v>673</v>
      </c>
    </row>
    <row r="82" spans="1:6" s="86" customFormat="1" ht="15">
      <c r="A82" s="110">
        <v>40</v>
      </c>
      <c r="B82" s="121">
        <v>42698</v>
      </c>
      <c r="C82" s="176" t="s">
        <v>250</v>
      </c>
      <c r="D82" s="176"/>
      <c r="E82" s="176"/>
      <c r="F82" s="122">
        <v>2160</v>
      </c>
    </row>
    <row r="83" spans="1:6" s="86" customFormat="1" ht="15">
      <c r="A83" s="110">
        <v>41</v>
      </c>
      <c r="B83" s="121">
        <v>42706</v>
      </c>
      <c r="C83" s="176" t="s">
        <v>251</v>
      </c>
      <c r="D83" s="176"/>
      <c r="E83" s="176"/>
      <c r="F83" s="125">
        <v>531</v>
      </c>
    </row>
    <row r="84" spans="1:6" s="87" customFormat="1" ht="28.5" customHeight="1">
      <c r="A84" s="110">
        <v>42</v>
      </c>
      <c r="B84" s="121">
        <v>42725</v>
      </c>
      <c r="C84" s="183" t="s">
        <v>228</v>
      </c>
      <c r="D84" s="183"/>
      <c r="E84" s="183"/>
      <c r="F84" s="123">
        <v>654</v>
      </c>
    </row>
    <row r="85" spans="1:6" s="87" customFormat="1" ht="15">
      <c r="A85" s="110">
        <v>43</v>
      </c>
      <c r="B85" s="121">
        <v>42727</v>
      </c>
      <c r="C85" s="176" t="s">
        <v>252</v>
      </c>
      <c r="D85" s="176"/>
      <c r="E85" s="176"/>
      <c r="F85" s="122">
        <v>1626</v>
      </c>
    </row>
    <row r="86" spans="1:6" s="87" customFormat="1" ht="28.5" customHeight="1">
      <c r="A86" s="110">
        <v>44</v>
      </c>
      <c r="B86" s="121">
        <v>42730</v>
      </c>
      <c r="C86" s="183" t="s">
        <v>228</v>
      </c>
      <c r="D86" s="183"/>
      <c r="E86" s="183"/>
      <c r="F86" s="123">
        <v>931</v>
      </c>
    </row>
    <row r="87" spans="1:6" s="87" customFormat="1" ht="28.5" customHeight="1">
      <c r="A87" s="110">
        <v>45</v>
      </c>
      <c r="B87" s="121">
        <v>42730</v>
      </c>
      <c r="C87" s="176" t="s">
        <v>253</v>
      </c>
      <c r="D87" s="176"/>
      <c r="E87" s="176"/>
      <c r="F87" s="123">
        <v>563</v>
      </c>
    </row>
    <row r="88" spans="1:6" s="88" customFormat="1" ht="28.5" customHeight="1">
      <c r="A88" s="110">
        <v>46</v>
      </c>
      <c r="B88" s="121">
        <v>42731</v>
      </c>
      <c r="C88" s="183" t="s">
        <v>228</v>
      </c>
      <c r="D88" s="183"/>
      <c r="E88" s="183"/>
      <c r="F88" s="123">
        <v>950</v>
      </c>
    </row>
    <row r="89" spans="1:6" s="88" customFormat="1" ht="15">
      <c r="A89" s="110">
        <v>47</v>
      </c>
      <c r="B89" s="121">
        <v>42731</v>
      </c>
      <c r="C89" s="176" t="s">
        <v>254</v>
      </c>
      <c r="D89" s="176"/>
      <c r="E89" s="176"/>
      <c r="F89" s="125">
        <v>627</v>
      </c>
    </row>
    <row r="90" spans="1:6" s="89" customFormat="1" ht="15">
      <c r="A90" s="110">
        <v>48</v>
      </c>
      <c r="B90" s="121">
        <v>42731</v>
      </c>
      <c r="C90" s="176" t="s">
        <v>254</v>
      </c>
      <c r="D90" s="176"/>
      <c r="E90" s="176"/>
      <c r="F90" s="125">
        <v>468</v>
      </c>
    </row>
    <row r="91" spans="1:6" s="89" customFormat="1" ht="15">
      <c r="A91" s="110">
        <v>49</v>
      </c>
      <c r="B91" s="121">
        <v>42732</v>
      </c>
      <c r="C91" s="176" t="s">
        <v>255</v>
      </c>
      <c r="D91" s="176"/>
      <c r="E91" s="176"/>
      <c r="F91" s="123">
        <v>852</v>
      </c>
    </row>
    <row r="92" spans="1:6" ht="15.75">
      <c r="A92" s="171" t="s">
        <v>41</v>
      </c>
      <c r="B92" s="171"/>
      <c r="C92" s="171"/>
      <c r="D92" s="171"/>
      <c r="E92" s="171"/>
      <c r="F92" s="28">
        <f>SUM(F43:F91)</f>
        <v>367030</v>
      </c>
    </row>
  </sheetData>
  <sheetProtection selectLockedCells="1" selectUnlockedCells="1"/>
  <mergeCells count="73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C45:E45"/>
    <mergeCell ref="C46:E46"/>
    <mergeCell ref="C47:E47"/>
    <mergeCell ref="B29:E29"/>
    <mergeCell ref="B30:E30"/>
    <mergeCell ref="B31:E31"/>
    <mergeCell ref="B32:E32"/>
    <mergeCell ref="B35:E35"/>
    <mergeCell ref="A37:E37"/>
    <mergeCell ref="C85:E85"/>
    <mergeCell ref="C86:E86"/>
    <mergeCell ref="C87:E87"/>
    <mergeCell ref="A38:E38"/>
    <mergeCell ref="A39:E39"/>
    <mergeCell ref="C42:E42"/>
    <mergeCell ref="C43:E43"/>
    <mergeCell ref="C80:E80"/>
    <mergeCell ref="C81:E81"/>
    <mergeCell ref="C44:E44"/>
    <mergeCell ref="C53:E53"/>
    <mergeCell ref="A92:E92"/>
    <mergeCell ref="B33:E33"/>
    <mergeCell ref="C88:E88"/>
    <mergeCell ref="C89:E89"/>
    <mergeCell ref="C90:E90"/>
    <mergeCell ref="C91:E91"/>
    <mergeCell ref="C82:E82"/>
    <mergeCell ref="C83:E83"/>
    <mergeCell ref="C84:E84"/>
    <mergeCell ref="C54:E54"/>
    <mergeCell ref="C55:E55"/>
    <mergeCell ref="C56:E56"/>
    <mergeCell ref="C57:E57"/>
    <mergeCell ref="C58:E58"/>
    <mergeCell ref="C48:E48"/>
    <mergeCell ref="C49:E49"/>
    <mergeCell ref="C50:E50"/>
    <mergeCell ref="C51:E51"/>
    <mergeCell ref="C52:E52"/>
    <mergeCell ref="C68:E68"/>
    <mergeCell ref="C59:E59"/>
    <mergeCell ref="C60:E60"/>
    <mergeCell ref="C61:E61"/>
    <mergeCell ref="C62:E62"/>
    <mergeCell ref="C63:E63"/>
    <mergeCell ref="C69:E69"/>
    <mergeCell ref="C70:E70"/>
    <mergeCell ref="C71:E71"/>
    <mergeCell ref="C72:E72"/>
    <mergeCell ref="C73:E73"/>
    <mergeCell ref="B34:E34"/>
    <mergeCell ref="C64:E64"/>
    <mergeCell ref="C65:E65"/>
    <mergeCell ref="C66:E66"/>
    <mergeCell ref="C67:E67"/>
    <mergeCell ref="C74:E74"/>
    <mergeCell ref="C75:E75"/>
    <mergeCell ref="C76:E76"/>
    <mergeCell ref="C77:E77"/>
    <mergeCell ref="C78:E78"/>
    <mergeCell ref="C79:E79"/>
  </mergeCells>
  <printOptions horizontalCentered="1" verticalCentered="1"/>
  <pageMargins left="0.7480314960629921" right="0.7480314960629921" top="0.1968503937007874" bottom="0.1968503937007874" header="0" footer="0"/>
  <pageSetup fitToHeight="0" fitToWidth="1" horizontalDpi="300" verticalDpi="300" orientation="portrait" paperSize="9" r:id="rId1"/>
  <rowBreaks count="1" manualBreakCount="1">
    <brk id="4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82"/>
  <sheetViews>
    <sheetView view="pageBreakPreview" zoomScaleSheetLayoutView="100" zoomScalePageLayoutView="0" workbookViewId="0" topLeftCell="A24">
      <selection activeCell="F30" sqref="F30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1.710937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63" t="s">
        <v>42</v>
      </c>
      <c r="B1" s="163"/>
      <c r="C1" s="163"/>
      <c r="D1" s="163"/>
      <c r="E1" s="163"/>
      <c r="F1" s="163"/>
      <c r="G1" s="6"/>
    </row>
    <row r="2" spans="1:8" ht="15.75">
      <c r="A2" s="163" t="s">
        <v>65</v>
      </c>
      <c r="B2" s="163"/>
      <c r="C2" s="163"/>
      <c r="D2" s="163"/>
      <c r="E2" s="163"/>
      <c r="F2" s="163"/>
      <c r="G2" s="7"/>
      <c r="H2" s="8"/>
    </row>
    <row r="3" ht="9" customHeight="1">
      <c r="L3" s="5" t="s">
        <v>172</v>
      </c>
    </row>
    <row r="4" spans="1:13" ht="15.75" hidden="1" outlineLevel="1">
      <c r="A4" s="10" t="s">
        <v>179</v>
      </c>
      <c r="C4" s="10"/>
      <c r="D4" s="10"/>
      <c r="E4" s="10"/>
      <c r="F4" s="10"/>
      <c r="L4" s="80" t="s">
        <v>178</v>
      </c>
      <c r="M4" s="81">
        <v>765.8</v>
      </c>
    </row>
    <row r="5" spans="1:13" ht="15.75" hidden="1" outlineLevel="1">
      <c r="A5" s="10" t="s">
        <v>19</v>
      </c>
      <c r="C5" s="10"/>
      <c r="D5" s="10">
        <v>4541</v>
      </c>
      <c r="E5" s="10" t="s">
        <v>20</v>
      </c>
      <c r="F5" s="10"/>
      <c r="L5" s="81" t="s">
        <v>173</v>
      </c>
      <c r="M5" s="81">
        <v>744.5</v>
      </c>
    </row>
    <row r="6" spans="9:13" ht="15.75" customHeight="1" collapsed="1">
      <c r="I6" s="30"/>
      <c r="L6" s="81" t="s">
        <v>174</v>
      </c>
      <c r="M6" s="81">
        <v>761.7</v>
      </c>
    </row>
    <row r="7" spans="1:13" ht="15.75">
      <c r="A7" s="7" t="s">
        <v>21</v>
      </c>
      <c r="C7" s="7"/>
      <c r="D7" s="11">
        <f>'2014'!B41</f>
        <v>194774.48</v>
      </c>
      <c r="E7" s="7" t="s">
        <v>22</v>
      </c>
      <c r="F7" s="7"/>
      <c r="L7" s="81" t="s">
        <v>175</v>
      </c>
      <c r="M7" s="81">
        <v>747.2</v>
      </c>
    </row>
    <row r="8" spans="1:13" ht="15.75">
      <c r="A8" s="7" t="s">
        <v>23</v>
      </c>
      <c r="C8" s="10"/>
      <c r="D8" s="12">
        <f>C16</f>
        <v>-83122.76</v>
      </c>
      <c r="E8" s="10" t="s">
        <v>24</v>
      </c>
      <c r="F8" s="10"/>
      <c r="L8" s="81" t="s">
        <v>176</v>
      </c>
      <c r="M8" s="81">
        <v>763</v>
      </c>
    </row>
    <row r="9" spans="2:13" ht="15.75">
      <c r="B9" s="10"/>
      <c r="C9" s="10"/>
      <c r="D9" s="10"/>
      <c r="E9" s="10"/>
      <c r="F9" s="13" t="s">
        <v>25</v>
      </c>
      <c r="L9" s="81" t="s">
        <v>177</v>
      </c>
      <c r="M9" s="81">
        <v>760.9</v>
      </c>
    </row>
    <row r="10" spans="1:9" s="9" customFormat="1" ht="31.5" customHeight="1">
      <c r="A10" s="4" t="s">
        <v>26</v>
      </c>
      <c r="B10" s="14" t="s">
        <v>27</v>
      </c>
      <c r="C10" s="15" t="s">
        <v>28</v>
      </c>
      <c r="D10" s="15" t="s">
        <v>0</v>
      </c>
      <c r="E10" s="15" t="s">
        <v>29</v>
      </c>
      <c r="F10" s="15" t="s">
        <v>43</v>
      </c>
      <c r="I10" s="9" t="s">
        <v>208</v>
      </c>
    </row>
    <row r="11" spans="1:9" s="18" customFormat="1" ht="30" customHeight="1">
      <c r="A11" s="4">
        <v>1</v>
      </c>
      <c r="B11" s="16" t="s">
        <v>2</v>
      </c>
      <c r="C11" s="69">
        <v>-66227.83</v>
      </c>
      <c r="D11" s="67">
        <f>6.22+548045.03</f>
        <v>548051.25</v>
      </c>
      <c r="E11" s="67">
        <v>526005.33</v>
      </c>
      <c r="F11" s="67">
        <f>C11-D11+E11</f>
        <v>-88273.75</v>
      </c>
      <c r="G11" s="14" t="s">
        <v>45</v>
      </c>
      <c r="H11" s="14">
        <v>11.16</v>
      </c>
      <c r="I11" s="104">
        <f>H11*12*H20</f>
        <v>608130.7200000001</v>
      </c>
    </row>
    <row r="12" spans="1:9" s="18" customFormat="1" ht="15.75">
      <c r="A12" s="4">
        <v>2</v>
      </c>
      <c r="B12" s="16" t="s">
        <v>3</v>
      </c>
      <c r="C12" s="69">
        <v>-7541.55</v>
      </c>
      <c r="D12" s="67">
        <f>0.76+67619.28</f>
        <v>67620.04</v>
      </c>
      <c r="E12" s="67">
        <v>64270.22</v>
      </c>
      <c r="F12" s="67">
        <f>C12-D12+E12</f>
        <v>-10891.369999999995</v>
      </c>
      <c r="G12" s="14" t="s">
        <v>46</v>
      </c>
      <c r="H12" s="14">
        <v>3.7</v>
      </c>
      <c r="I12" s="105">
        <f>H12*12*H20</f>
        <v>201620.40000000002</v>
      </c>
    </row>
    <row r="13" spans="1:9" s="18" customFormat="1" ht="29.25" customHeight="1">
      <c r="A13" s="4">
        <v>3</v>
      </c>
      <c r="B13" s="16" t="s">
        <v>49</v>
      </c>
      <c r="C13" s="69">
        <v>-3029.14</v>
      </c>
      <c r="D13" s="67">
        <f>27812.16</f>
        <v>27812.16</v>
      </c>
      <c r="E13" s="67">
        <v>26380.14</v>
      </c>
      <c r="F13" s="67">
        <f>C13-D13+E13</f>
        <v>-4461.16</v>
      </c>
      <c r="G13" s="14" t="s">
        <v>62</v>
      </c>
      <c r="H13" s="14">
        <f>2.13</f>
        <v>2.13</v>
      </c>
      <c r="I13" s="105">
        <f>H13*12*H20</f>
        <v>116067.95999999999</v>
      </c>
    </row>
    <row r="14" spans="1:10" s="18" customFormat="1" ht="30" customHeight="1">
      <c r="A14" s="4">
        <v>4</v>
      </c>
      <c r="B14" s="16" t="s">
        <v>50</v>
      </c>
      <c r="C14" s="69">
        <v>-1540.9</v>
      </c>
      <c r="D14" s="67">
        <v>14178.29</v>
      </c>
      <c r="E14" s="67">
        <v>13448.22</v>
      </c>
      <c r="F14" s="67">
        <f>C14-D14+E14</f>
        <v>-2270.970000000001</v>
      </c>
      <c r="G14" s="17"/>
      <c r="H14" s="17"/>
      <c r="I14" s="67"/>
      <c r="J14" s="67"/>
    </row>
    <row r="15" spans="1:8" s="18" customFormat="1" ht="30" customHeight="1">
      <c r="A15" s="4">
        <v>5</v>
      </c>
      <c r="B15" s="16" t="s">
        <v>55</v>
      </c>
      <c r="C15" s="69">
        <v>-4783.34</v>
      </c>
      <c r="D15" s="67">
        <f>0.17+23026.54</f>
        <v>23026.71</v>
      </c>
      <c r="E15" s="67">
        <v>24543.93</v>
      </c>
      <c r="F15" s="67">
        <f>C15-D15+E15</f>
        <v>-3266.119999999999</v>
      </c>
      <c r="G15" s="17"/>
      <c r="H15" s="17"/>
    </row>
    <row r="16" spans="1:6" ht="19.5" customHeight="1">
      <c r="A16" s="4"/>
      <c r="B16" s="16" t="s">
        <v>4</v>
      </c>
      <c r="C16" s="68">
        <f>SUM(C11:C15)</f>
        <v>-83122.76</v>
      </c>
      <c r="D16" s="68">
        <f>SUM(D11:D15)</f>
        <v>680688.4500000001</v>
      </c>
      <c r="E16" s="68">
        <f>SUM(E11:E15)</f>
        <v>654647.84</v>
      </c>
      <c r="F16" s="68">
        <f>SUM(F11:F15)</f>
        <v>-109163.37</v>
      </c>
    </row>
    <row r="17" ht="11.25" customHeight="1"/>
    <row r="18" spans="1:6" ht="15.75">
      <c r="A18" s="163" t="s">
        <v>30</v>
      </c>
      <c r="B18" s="163"/>
      <c r="C18" s="163"/>
      <c r="D18" s="163"/>
      <c r="E18" s="163"/>
      <c r="F18" s="163"/>
    </row>
    <row r="19" spans="1:8" ht="15.75">
      <c r="A19" s="29"/>
      <c r="B19" s="6"/>
      <c r="C19" s="6"/>
      <c r="D19" s="6"/>
      <c r="E19" s="6"/>
      <c r="F19" s="6"/>
      <c r="H19" s="5" t="s">
        <v>31</v>
      </c>
    </row>
    <row r="20" spans="1:8" ht="33" customHeight="1">
      <c r="A20" s="15" t="s">
        <v>44</v>
      </c>
      <c r="B20" s="164" t="s">
        <v>6</v>
      </c>
      <c r="C20" s="164"/>
      <c r="D20" s="164"/>
      <c r="E20" s="164"/>
      <c r="F20" s="19" t="s">
        <v>18</v>
      </c>
      <c r="G20" s="20"/>
      <c r="H20" s="5">
        <f>D5</f>
        <v>4541</v>
      </c>
    </row>
    <row r="21" spans="1:10" ht="18" customHeight="1">
      <c r="A21" s="21">
        <v>1</v>
      </c>
      <c r="B21" s="190" t="s">
        <v>8</v>
      </c>
      <c r="C21" s="190"/>
      <c r="D21" s="190"/>
      <c r="E21" s="190"/>
      <c r="F21" s="1">
        <f>I12</f>
        <v>201620.40000000002</v>
      </c>
      <c r="G21" s="22"/>
      <c r="H21" s="5" t="s">
        <v>32</v>
      </c>
      <c r="I21" s="14" t="s">
        <v>33</v>
      </c>
      <c r="J21" s="14" t="s">
        <v>34</v>
      </c>
    </row>
    <row r="22" spans="1:10" ht="18" customHeight="1">
      <c r="A22" s="23">
        <v>2</v>
      </c>
      <c r="B22" s="188" t="s">
        <v>50</v>
      </c>
      <c r="C22" s="188"/>
      <c r="D22" s="188"/>
      <c r="E22" s="188"/>
      <c r="F22" s="2">
        <f>0.26*12*H20</f>
        <v>14167.92</v>
      </c>
      <c r="G22" s="22"/>
      <c r="I22" s="14">
        <v>5978</v>
      </c>
      <c r="J22" s="14"/>
    </row>
    <row r="23" spans="1:10" ht="18" customHeight="1">
      <c r="A23" s="23">
        <v>3</v>
      </c>
      <c r="B23" s="188" t="s">
        <v>56</v>
      </c>
      <c r="C23" s="188"/>
      <c r="D23" s="188"/>
      <c r="E23" s="188"/>
      <c r="F23" s="2">
        <f>0.69*12*H20</f>
        <v>37599.479999999996</v>
      </c>
      <c r="I23" s="14">
        <f>I22*12</f>
        <v>71736</v>
      </c>
      <c r="J23" s="14"/>
    </row>
    <row r="24" spans="1:10" ht="18" customHeight="1">
      <c r="A24" s="23">
        <v>4</v>
      </c>
      <c r="B24" s="188" t="s">
        <v>35</v>
      </c>
      <c r="C24" s="188"/>
      <c r="D24" s="188"/>
      <c r="E24" s="188"/>
      <c r="F24" s="2">
        <f>I13</f>
        <v>116067.95999999999</v>
      </c>
      <c r="G24" s="107"/>
      <c r="I24" s="106" t="s">
        <v>201</v>
      </c>
      <c r="J24" s="14">
        <f>1955*1.202</f>
        <v>2349.91</v>
      </c>
    </row>
    <row r="25" spans="1:7" ht="16.5" customHeight="1">
      <c r="A25" s="23">
        <v>5</v>
      </c>
      <c r="B25" s="188" t="s">
        <v>12</v>
      </c>
      <c r="C25" s="188"/>
      <c r="D25" s="188"/>
      <c r="E25" s="188"/>
      <c r="F25" s="2">
        <f>F26+F28+F29+F27</f>
        <v>437919</v>
      </c>
      <c r="G25" s="12">
        <f>F82</f>
        <v>437919</v>
      </c>
    </row>
    <row r="26" spans="1:7" ht="16.5" customHeight="1">
      <c r="A26" s="23" t="s">
        <v>13</v>
      </c>
      <c r="B26" s="188" t="s">
        <v>36</v>
      </c>
      <c r="C26" s="188"/>
      <c r="D26" s="188"/>
      <c r="E26" s="188"/>
      <c r="F26" s="3">
        <f>F42+F47+F48+F50+F53+F54+F55+F57+F59+F61+F63+F65+F66+F68+F71+F76+F77+F78+F80+F81+F64</f>
        <v>60017</v>
      </c>
      <c r="G26" s="10"/>
    </row>
    <row r="27" spans="1:9" ht="16.5" customHeight="1">
      <c r="A27" s="23" t="s">
        <v>13</v>
      </c>
      <c r="B27" s="188" t="s">
        <v>218</v>
      </c>
      <c r="C27" s="188"/>
      <c r="D27" s="188"/>
      <c r="E27" s="188"/>
      <c r="F27" s="3">
        <f>F41</f>
        <v>1432</v>
      </c>
      <c r="G27" s="10"/>
      <c r="H27" s="5" t="s">
        <v>206</v>
      </c>
      <c r="I27" s="5">
        <v>1200</v>
      </c>
    </row>
    <row r="28" spans="1:9" ht="17.25" customHeight="1">
      <c r="A28" s="23" t="s">
        <v>13</v>
      </c>
      <c r="B28" s="188" t="s">
        <v>37</v>
      </c>
      <c r="C28" s="188"/>
      <c r="D28" s="188"/>
      <c r="E28" s="188"/>
      <c r="F28" s="3">
        <f>F43+F46+F49+F51+F52+F58+F67+F69+F70+F75+F79+F74+F56</f>
        <v>22760</v>
      </c>
      <c r="G28" s="10"/>
      <c r="I28" s="5">
        <v>2400</v>
      </c>
    </row>
    <row r="29" spans="1:10" ht="17.25" customHeight="1">
      <c r="A29" s="23" t="s">
        <v>13</v>
      </c>
      <c r="B29" s="188" t="s">
        <v>38</v>
      </c>
      <c r="C29" s="188"/>
      <c r="D29" s="188"/>
      <c r="E29" s="188"/>
      <c r="F29" s="3">
        <f>F44+F45+F60+F62+F72+F73</f>
        <v>353710</v>
      </c>
      <c r="G29" s="10"/>
      <c r="I29" s="5">
        <v>800</v>
      </c>
      <c r="J29" s="5" t="s">
        <v>215</v>
      </c>
    </row>
    <row r="30" spans="1:10" s="26" customFormat="1" ht="21" customHeight="1">
      <c r="A30" s="23">
        <v>6</v>
      </c>
      <c r="B30" s="184" t="s">
        <v>209</v>
      </c>
      <c r="C30" s="184"/>
      <c r="D30" s="184"/>
      <c r="E30" s="184"/>
      <c r="F30" s="3">
        <f>SUM(I27:I31)</f>
        <v>6200</v>
      </c>
      <c r="G30" s="7"/>
      <c r="I30" s="5">
        <v>1200</v>
      </c>
      <c r="J30" s="5" t="s">
        <v>215</v>
      </c>
    </row>
    <row r="31" spans="1:10" ht="15.75">
      <c r="A31" s="23">
        <v>7</v>
      </c>
      <c r="B31" s="184" t="s">
        <v>55</v>
      </c>
      <c r="C31" s="184"/>
      <c r="D31" s="184"/>
      <c r="E31" s="184"/>
      <c r="F31" s="3">
        <f>D15</f>
        <v>23026.71</v>
      </c>
      <c r="I31" s="5">
        <v>600</v>
      </c>
      <c r="J31" s="5" t="s">
        <v>215</v>
      </c>
    </row>
    <row r="32" spans="1:6" ht="18" customHeight="1">
      <c r="A32" s="23">
        <v>8</v>
      </c>
      <c r="B32" s="184" t="s">
        <v>61</v>
      </c>
      <c r="C32" s="184"/>
      <c r="D32" s="184"/>
      <c r="E32" s="184"/>
      <c r="F32" s="3">
        <f>D12+D13</f>
        <v>95432.2</v>
      </c>
    </row>
    <row r="33" spans="1:6" ht="20.25" customHeight="1">
      <c r="A33" s="24"/>
      <c r="B33" s="215" t="s">
        <v>14</v>
      </c>
      <c r="C33" s="215"/>
      <c r="D33" s="215"/>
      <c r="E33" s="215"/>
      <c r="F33" s="25">
        <f>F21+F22+F24+F25+F32+F31+F30+F23</f>
        <v>932033.6699999999</v>
      </c>
    </row>
    <row r="34" ht="18" customHeight="1"/>
    <row r="35" spans="1:6" ht="17.25" customHeight="1">
      <c r="A35" s="166" t="s">
        <v>216</v>
      </c>
      <c r="B35" s="166"/>
      <c r="C35" s="166"/>
      <c r="D35" s="166"/>
      <c r="E35" s="166"/>
      <c r="F35" s="3">
        <f>D7+D16-F33</f>
        <v>-56570.739999999874</v>
      </c>
    </row>
    <row r="36" spans="1:6" ht="17.25" customHeight="1">
      <c r="A36" s="166" t="s">
        <v>214</v>
      </c>
      <c r="B36" s="166"/>
      <c r="C36" s="166"/>
      <c r="D36" s="166"/>
      <c r="E36" s="166"/>
      <c r="F36" s="3">
        <f>F16</f>
        <v>-109163.37</v>
      </c>
    </row>
    <row r="37" spans="1:6" ht="18.75" customHeight="1" hidden="1" outlineLevel="1">
      <c r="A37" s="167" t="s">
        <v>213</v>
      </c>
      <c r="B37" s="167"/>
      <c r="C37" s="167"/>
      <c r="D37" s="167"/>
      <c r="E37" s="167"/>
      <c r="F37" s="3">
        <f>F35+F36</f>
        <v>-165734.10999999987</v>
      </c>
    </row>
    <row r="38" spans="1:6" s="85" customFormat="1" ht="31.5" customHeight="1" collapsed="1">
      <c r="A38" s="9"/>
      <c r="B38" s="5"/>
      <c r="C38" s="5"/>
      <c r="D38" s="5"/>
      <c r="E38" s="5"/>
      <c r="F38" s="5"/>
    </row>
    <row r="39" spans="1:6" s="85" customFormat="1" ht="15.75">
      <c r="A39" s="9"/>
      <c r="B39" s="5"/>
      <c r="C39" s="5"/>
      <c r="D39" s="5"/>
      <c r="E39" s="5"/>
      <c r="F39" s="5"/>
    </row>
    <row r="40" spans="1:7" s="86" customFormat="1" ht="30.75" customHeight="1">
      <c r="A40" s="27" t="s">
        <v>26</v>
      </c>
      <c r="B40" s="27" t="s">
        <v>17</v>
      </c>
      <c r="C40" s="159" t="s">
        <v>39</v>
      </c>
      <c r="D40" s="160"/>
      <c r="E40" s="161"/>
      <c r="F40" s="27" t="s">
        <v>40</v>
      </c>
      <c r="G40" s="86" t="s">
        <v>210</v>
      </c>
    </row>
    <row r="41" spans="1:6" s="86" customFormat="1" ht="30.75" customHeight="1">
      <c r="A41" s="31">
        <v>1</v>
      </c>
      <c r="B41" s="32" t="s">
        <v>212</v>
      </c>
      <c r="C41" s="194" t="s">
        <v>211</v>
      </c>
      <c r="D41" s="195"/>
      <c r="E41" s="196"/>
      <c r="F41" s="33">
        <f>179*8</f>
        <v>1432</v>
      </c>
    </row>
    <row r="42" spans="1:6" s="86" customFormat="1" ht="15">
      <c r="A42" s="31">
        <v>2</v>
      </c>
      <c r="B42" s="32">
        <v>42017</v>
      </c>
      <c r="C42" s="194" t="s">
        <v>180</v>
      </c>
      <c r="D42" s="195"/>
      <c r="E42" s="196"/>
      <c r="F42" s="33">
        <v>743</v>
      </c>
    </row>
    <row r="43" spans="1:6" s="86" customFormat="1" ht="15">
      <c r="A43" s="31">
        <v>3</v>
      </c>
      <c r="B43" s="32">
        <v>42029</v>
      </c>
      <c r="C43" s="194" t="s">
        <v>181</v>
      </c>
      <c r="D43" s="195"/>
      <c r="E43" s="196"/>
      <c r="F43" s="33">
        <v>984</v>
      </c>
    </row>
    <row r="44" spans="1:6" s="86" customFormat="1" ht="15">
      <c r="A44" s="31">
        <v>4</v>
      </c>
      <c r="B44" s="34">
        <v>42039</v>
      </c>
      <c r="C44" s="197" t="s">
        <v>182</v>
      </c>
      <c r="D44" s="198"/>
      <c r="E44" s="199"/>
      <c r="F44" s="35">
        <v>321</v>
      </c>
    </row>
    <row r="45" spans="1:6" s="86" customFormat="1" ht="15">
      <c r="A45" s="31">
        <v>5</v>
      </c>
      <c r="B45" s="34">
        <v>42040</v>
      </c>
      <c r="C45" s="197" t="s">
        <v>183</v>
      </c>
      <c r="D45" s="198"/>
      <c r="E45" s="199"/>
      <c r="F45" s="35">
        <v>189</v>
      </c>
    </row>
    <row r="46" spans="1:6" s="87" customFormat="1" ht="15">
      <c r="A46" s="31">
        <v>6</v>
      </c>
      <c r="B46" s="34">
        <v>42048</v>
      </c>
      <c r="C46" s="197" t="s">
        <v>181</v>
      </c>
      <c r="D46" s="198"/>
      <c r="E46" s="199"/>
      <c r="F46" s="35">
        <v>984</v>
      </c>
    </row>
    <row r="47" spans="1:6" s="87" customFormat="1" ht="30.75" customHeight="1">
      <c r="A47" s="31">
        <v>7</v>
      </c>
      <c r="B47" s="34">
        <v>42048</v>
      </c>
      <c r="C47" s="197" t="s">
        <v>184</v>
      </c>
      <c r="D47" s="198"/>
      <c r="E47" s="199"/>
      <c r="F47" s="35">
        <v>834</v>
      </c>
    </row>
    <row r="48" spans="1:6" s="87" customFormat="1" ht="15">
      <c r="A48" s="31">
        <v>8</v>
      </c>
      <c r="B48" s="34">
        <v>42061</v>
      </c>
      <c r="C48" s="197" t="s">
        <v>185</v>
      </c>
      <c r="D48" s="198"/>
      <c r="E48" s="199"/>
      <c r="F48" s="35">
        <v>954</v>
      </c>
    </row>
    <row r="49" spans="1:6" s="87" customFormat="1" ht="30" customHeight="1">
      <c r="A49" s="31">
        <v>9</v>
      </c>
      <c r="B49" s="40">
        <v>42068</v>
      </c>
      <c r="C49" s="200" t="s">
        <v>186</v>
      </c>
      <c r="D49" s="201"/>
      <c r="E49" s="202"/>
      <c r="F49" s="41">
        <v>543</v>
      </c>
    </row>
    <row r="50" spans="1:6" s="88" customFormat="1" ht="32.25" customHeight="1">
      <c r="A50" s="31">
        <v>10</v>
      </c>
      <c r="B50" s="40">
        <v>42083</v>
      </c>
      <c r="C50" s="200" t="s">
        <v>180</v>
      </c>
      <c r="D50" s="201"/>
      <c r="E50" s="202"/>
      <c r="F50" s="41">
        <v>1111</v>
      </c>
    </row>
    <row r="51" spans="1:6" s="88" customFormat="1" ht="32.25" customHeight="1">
      <c r="A51" s="31">
        <v>11</v>
      </c>
      <c r="B51" s="40">
        <v>42083</v>
      </c>
      <c r="C51" s="200" t="s">
        <v>187</v>
      </c>
      <c r="D51" s="201"/>
      <c r="E51" s="202"/>
      <c r="F51" s="41">
        <v>6492</v>
      </c>
    </row>
    <row r="52" spans="1:6" s="89" customFormat="1" ht="30" customHeight="1">
      <c r="A52" s="31">
        <v>12</v>
      </c>
      <c r="B52" s="40">
        <v>42093</v>
      </c>
      <c r="C52" s="200" t="s">
        <v>188</v>
      </c>
      <c r="D52" s="201"/>
      <c r="E52" s="202"/>
      <c r="F52" s="41">
        <v>5353</v>
      </c>
    </row>
    <row r="53" spans="1:6" s="89" customFormat="1" ht="30.75" customHeight="1">
      <c r="A53" s="31">
        <v>13</v>
      </c>
      <c r="B53" s="42">
        <v>42100</v>
      </c>
      <c r="C53" s="212" t="s">
        <v>189</v>
      </c>
      <c r="D53" s="213"/>
      <c r="E53" s="214"/>
      <c r="F53" s="43">
        <v>824</v>
      </c>
    </row>
    <row r="54" spans="1:6" s="89" customFormat="1" ht="30" customHeight="1">
      <c r="A54" s="31">
        <v>14</v>
      </c>
      <c r="B54" s="42">
        <v>42102</v>
      </c>
      <c r="C54" s="212" t="s">
        <v>190</v>
      </c>
      <c r="D54" s="213"/>
      <c r="E54" s="214"/>
      <c r="F54" s="43">
        <v>1854</v>
      </c>
    </row>
    <row r="55" spans="1:6" s="90" customFormat="1" ht="15">
      <c r="A55" s="31">
        <v>15</v>
      </c>
      <c r="B55" s="36">
        <v>42132</v>
      </c>
      <c r="C55" s="209" t="s">
        <v>190</v>
      </c>
      <c r="D55" s="210"/>
      <c r="E55" s="211"/>
      <c r="F55" s="37">
        <v>679</v>
      </c>
    </row>
    <row r="56" spans="1:6" s="90" customFormat="1" ht="30" customHeight="1">
      <c r="A56" s="31">
        <v>16</v>
      </c>
      <c r="B56" s="36">
        <v>42136</v>
      </c>
      <c r="C56" s="209" t="s">
        <v>191</v>
      </c>
      <c r="D56" s="210"/>
      <c r="E56" s="211"/>
      <c r="F56" s="37">
        <v>822</v>
      </c>
    </row>
    <row r="57" spans="1:6" s="90" customFormat="1" ht="15">
      <c r="A57" s="31">
        <v>17</v>
      </c>
      <c r="B57" s="36">
        <v>42146</v>
      </c>
      <c r="C57" s="209" t="s">
        <v>190</v>
      </c>
      <c r="D57" s="210"/>
      <c r="E57" s="211"/>
      <c r="F57" s="37">
        <v>654</v>
      </c>
    </row>
    <row r="58" spans="1:6" s="90" customFormat="1" ht="15">
      <c r="A58" s="31">
        <v>18</v>
      </c>
      <c r="B58" s="38">
        <v>42160</v>
      </c>
      <c r="C58" s="206" t="s">
        <v>186</v>
      </c>
      <c r="D58" s="207"/>
      <c r="E58" s="208"/>
      <c r="F58" s="84">
        <v>1294</v>
      </c>
    </row>
    <row r="59" spans="1:6" s="90" customFormat="1" ht="15">
      <c r="A59" s="31">
        <v>19</v>
      </c>
      <c r="B59" s="38">
        <v>42166</v>
      </c>
      <c r="C59" s="206" t="s">
        <v>193</v>
      </c>
      <c r="D59" s="207"/>
      <c r="E59" s="208"/>
      <c r="F59" s="84">
        <v>377</v>
      </c>
    </row>
    <row r="60" spans="1:6" s="90" customFormat="1" ht="15">
      <c r="A60" s="31">
        <v>20</v>
      </c>
      <c r="B60" s="38">
        <v>42171</v>
      </c>
      <c r="C60" s="225" t="s">
        <v>207</v>
      </c>
      <c r="D60" s="226"/>
      <c r="E60" s="227"/>
      <c r="F60" s="44">
        <v>1316</v>
      </c>
    </row>
    <row r="61" spans="1:6" s="91" customFormat="1" ht="15">
      <c r="A61" s="31">
        <v>21</v>
      </c>
      <c r="B61" s="38">
        <v>42174</v>
      </c>
      <c r="C61" s="225" t="s">
        <v>192</v>
      </c>
      <c r="D61" s="226"/>
      <c r="E61" s="227"/>
      <c r="F61" s="44">
        <v>654</v>
      </c>
    </row>
    <row r="62" spans="1:6" s="91" customFormat="1" ht="15">
      <c r="A62" s="31">
        <v>22</v>
      </c>
      <c r="B62" s="38">
        <v>42178</v>
      </c>
      <c r="C62" s="206" t="s">
        <v>79</v>
      </c>
      <c r="D62" s="207"/>
      <c r="E62" s="208"/>
      <c r="F62" s="44">
        <v>5040</v>
      </c>
    </row>
    <row r="63" spans="1:6" s="91" customFormat="1" ht="30" customHeight="1">
      <c r="A63" s="31">
        <v>23</v>
      </c>
      <c r="B63" s="38">
        <v>42178</v>
      </c>
      <c r="C63" s="206" t="s">
        <v>193</v>
      </c>
      <c r="D63" s="207"/>
      <c r="E63" s="208"/>
      <c r="F63" s="44">
        <v>1213</v>
      </c>
    </row>
    <row r="64" spans="1:6" s="94" customFormat="1" ht="29.25" customHeight="1">
      <c r="A64" s="31">
        <v>24</v>
      </c>
      <c r="B64" s="39">
        <v>42200</v>
      </c>
      <c r="C64" s="219" t="s">
        <v>194</v>
      </c>
      <c r="D64" s="220"/>
      <c r="E64" s="221"/>
      <c r="F64" s="45">
        <v>969</v>
      </c>
    </row>
    <row r="65" spans="1:6" s="94" customFormat="1" ht="29.25" customHeight="1">
      <c r="A65" s="31">
        <v>25</v>
      </c>
      <c r="B65" s="39">
        <v>42214</v>
      </c>
      <c r="C65" s="219" t="s">
        <v>195</v>
      </c>
      <c r="D65" s="220"/>
      <c r="E65" s="221"/>
      <c r="F65" s="45">
        <v>5384</v>
      </c>
    </row>
    <row r="66" spans="1:6" s="94" customFormat="1" ht="30" customHeight="1">
      <c r="A66" s="31">
        <v>26</v>
      </c>
      <c r="B66" s="39">
        <v>42216</v>
      </c>
      <c r="C66" s="219" t="s">
        <v>193</v>
      </c>
      <c r="D66" s="220"/>
      <c r="E66" s="221"/>
      <c r="F66" s="45">
        <v>654</v>
      </c>
    </row>
    <row r="67" spans="1:6" s="97" customFormat="1" ht="15">
      <c r="A67" s="31">
        <v>27</v>
      </c>
      <c r="B67" s="92">
        <v>42221</v>
      </c>
      <c r="C67" s="216" t="s">
        <v>198</v>
      </c>
      <c r="D67" s="217"/>
      <c r="E67" s="218"/>
      <c r="F67" s="93">
        <v>646</v>
      </c>
    </row>
    <row r="68" spans="1:6" s="97" customFormat="1" ht="15">
      <c r="A68" s="31">
        <v>28</v>
      </c>
      <c r="B68" s="92">
        <v>42221</v>
      </c>
      <c r="C68" s="216" t="s">
        <v>196</v>
      </c>
      <c r="D68" s="217"/>
      <c r="E68" s="218"/>
      <c r="F68" s="93">
        <v>17652</v>
      </c>
    </row>
    <row r="69" spans="1:6" s="97" customFormat="1" ht="15">
      <c r="A69" s="31">
        <v>29</v>
      </c>
      <c r="B69" s="92">
        <v>42241</v>
      </c>
      <c r="C69" s="216" t="s">
        <v>197</v>
      </c>
      <c r="D69" s="217"/>
      <c r="E69" s="218"/>
      <c r="F69" s="93">
        <f>119+34</f>
        <v>153</v>
      </c>
    </row>
    <row r="70" spans="1:6" s="100" customFormat="1" ht="15">
      <c r="A70" s="31">
        <v>30</v>
      </c>
      <c r="B70" s="95">
        <v>42248</v>
      </c>
      <c r="C70" s="222" t="s">
        <v>197</v>
      </c>
      <c r="D70" s="223"/>
      <c r="E70" s="224"/>
      <c r="F70" s="96">
        <v>126</v>
      </c>
    </row>
    <row r="71" spans="1:6" s="100" customFormat="1" ht="29.25" customHeight="1">
      <c r="A71" s="31">
        <v>31</v>
      </c>
      <c r="B71" s="95">
        <v>42251</v>
      </c>
      <c r="C71" s="222" t="s">
        <v>193</v>
      </c>
      <c r="D71" s="223"/>
      <c r="E71" s="224"/>
      <c r="F71" s="96">
        <v>654</v>
      </c>
    </row>
    <row r="72" spans="1:6" s="100" customFormat="1" ht="15">
      <c r="A72" s="31">
        <v>32</v>
      </c>
      <c r="B72" s="95" t="s">
        <v>199</v>
      </c>
      <c r="C72" s="222" t="s">
        <v>200</v>
      </c>
      <c r="D72" s="223"/>
      <c r="E72" s="224"/>
      <c r="F72" s="96">
        <f>116893+119456</f>
        <v>236349</v>
      </c>
    </row>
    <row r="73" spans="1:6" s="100" customFormat="1" ht="15">
      <c r="A73" s="31">
        <v>33</v>
      </c>
      <c r="B73" s="98" t="s">
        <v>202</v>
      </c>
      <c r="C73" s="191" t="s">
        <v>203</v>
      </c>
      <c r="D73" s="192"/>
      <c r="E73" s="193"/>
      <c r="F73" s="99">
        <v>110495</v>
      </c>
    </row>
    <row r="74" spans="1:6" s="100" customFormat="1" ht="15">
      <c r="A74" s="31">
        <v>34</v>
      </c>
      <c r="B74" s="98">
        <v>42283</v>
      </c>
      <c r="C74" s="191" t="s">
        <v>205</v>
      </c>
      <c r="D74" s="192"/>
      <c r="E74" s="193"/>
      <c r="F74" s="99">
        <v>2626</v>
      </c>
    </row>
    <row r="75" spans="1:6" s="100" customFormat="1" ht="15">
      <c r="A75" s="31">
        <v>35</v>
      </c>
      <c r="B75" s="98">
        <v>42284</v>
      </c>
      <c r="C75" s="191" t="s">
        <v>186</v>
      </c>
      <c r="D75" s="192"/>
      <c r="E75" s="193"/>
      <c r="F75" s="99">
        <v>757</v>
      </c>
    </row>
    <row r="76" spans="1:6" s="103" customFormat="1" ht="30" customHeight="1">
      <c r="A76" s="31">
        <v>36</v>
      </c>
      <c r="B76" s="98">
        <v>42286</v>
      </c>
      <c r="C76" s="191" t="s">
        <v>193</v>
      </c>
      <c r="D76" s="192"/>
      <c r="E76" s="193"/>
      <c r="F76" s="99">
        <v>654</v>
      </c>
    </row>
    <row r="77" spans="1:6" s="103" customFormat="1" ht="30.75" customHeight="1">
      <c r="A77" s="31">
        <v>37</v>
      </c>
      <c r="B77" s="98">
        <v>42296</v>
      </c>
      <c r="C77" s="191" t="s">
        <v>204</v>
      </c>
      <c r="D77" s="192"/>
      <c r="E77" s="193"/>
      <c r="F77" s="99">
        <v>7769</v>
      </c>
    </row>
    <row r="78" spans="1:6" s="103" customFormat="1" ht="15">
      <c r="A78" s="31">
        <v>38</v>
      </c>
      <c r="B78" s="98">
        <v>42298</v>
      </c>
      <c r="C78" s="191" t="s">
        <v>184</v>
      </c>
      <c r="D78" s="192"/>
      <c r="E78" s="193"/>
      <c r="F78" s="99">
        <f>701*2</f>
        <v>1402</v>
      </c>
    </row>
    <row r="79" spans="1:6" s="26" customFormat="1" ht="15.75">
      <c r="A79" s="31">
        <v>39</v>
      </c>
      <c r="B79" s="101">
        <v>42325</v>
      </c>
      <c r="C79" s="203" t="s">
        <v>186</v>
      </c>
      <c r="D79" s="204"/>
      <c r="E79" s="205"/>
      <c r="F79" s="102">
        <f>677+710+593</f>
        <v>1980</v>
      </c>
    </row>
    <row r="80" spans="1:6" ht="15.75">
      <c r="A80" s="31">
        <v>40</v>
      </c>
      <c r="B80" s="101">
        <v>42342</v>
      </c>
      <c r="C80" s="203" t="s">
        <v>217</v>
      </c>
      <c r="D80" s="204"/>
      <c r="E80" s="205"/>
      <c r="F80" s="102">
        <f>978+13350</f>
        <v>14328</v>
      </c>
    </row>
    <row r="81" spans="1:6" ht="31.5" customHeight="1">
      <c r="A81" s="31">
        <v>41</v>
      </c>
      <c r="B81" s="101">
        <v>42345</v>
      </c>
      <c r="C81" s="203" t="s">
        <v>193</v>
      </c>
      <c r="D81" s="204"/>
      <c r="E81" s="205"/>
      <c r="F81" s="102">
        <v>654</v>
      </c>
    </row>
    <row r="82" spans="1:6" ht="15.75">
      <c r="A82" s="171" t="s">
        <v>41</v>
      </c>
      <c r="B82" s="171"/>
      <c r="C82" s="171"/>
      <c r="D82" s="171"/>
      <c r="E82" s="171"/>
      <c r="F82" s="28">
        <f>SUM(F41:F81)</f>
        <v>437919</v>
      </c>
    </row>
  </sheetData>
  <sheetProtection selectLockedCells="1" selectUnlockedCells="1"/>
  <mergeCells count="63">
    <mergeCell ref="B23:E23"/>
    <mergeCell ref="C73:E73"/>
    <mergeCell ref="C52:E52"/>
    <mergeCell ref="C49:E49"/>
    <mergeCell ref="A35:E35"/>
    <mergeCell ref="C47:E47"/>
    <mergeCell ref="C72:E72"/>
    <mergeCell ref="B27:E27"/>
    <mergeCell ref="C58:E58"/>
    <mergeCell ref="C66:E66"/>
    <mergeCell ref="C61:E61"/>
    <mergeCell ref="C60:E60"/>
    <mergeCell ref="C59:E59"/>
    <mergeCell ref="C75:E75"/>
    <mergeCell ref="C68:E68"/>
    <mergeCell ref="C69:E69"/>
    <mergeCell ref="A82:E82"/>
    <mergeCell ref="C63:E63"/>
    <mergeCell ref="C67:E67"/>
    <mergeCell ref="C64:E64"/>
    <mergeCell ref="C65:E65"/>
    <mergeCell ref="C70:E70"/>
    <mergeCell ref="C77:E77"/>
    <mergeCell ref="C76:E76"/>
    <mergeCell ref="C71:E71"/>
    <mergeCell ref="C81:E81"/>
    <mergeCell ref="A36:E36"/>
    <mergeCell ref="A37:E37"/>
    <mergeCell ref="C40:E40"/>
    <mergeCell ref="C42:E42"/>
    <mergeCell ref="C44:E44"/>
    <mergeCell ref="C56:E56"/>
    <mergeCell ref="C45:E45"/>
    <mergeCell ref="C80:E80"/>
    <mergeCell ref="C51:E51"/>
    <mergeCell ref="C55:E55"/>
    <mergeCell ref="C54:E54"/>
    <mergeCell ref="C53:E53"/>
    <mergeCell ref="B29:E29"/>
    <mergeCell ref="B32:E32"/>
    <mergeCell ref="B31:E31"/>
    <mergeCell ref="B33:E33"/>
    <mergeCell ref="C57:E57"/>
    <mergeCell ref="A1:F1"/>
    <mergeCell ref="A2:F2"/>
    <mergeCell ref="A18:F18"/>
    <mergeCell ref="B20:E20"/>
    <mergeCell ref="B21:E21"/>
    <mergeCell ref="C79:E79"/>
    <mergeCell ref="B30:E30"/>
    <mergeCell ref="C62:E62"/>
    <mergeCell ref="C78:E78"/>
    <mergeCell ref="B22:E22"/>
    <mergeCell ref="B24:E24"/>
    <mergeCell ref="B25:E25"/>
    <mergeCell ref="B26:E26"/>
    <mergeCell ref="C74:E74"/>
    <mergeCell ref="C41:E41"/>
    <mergeCell ref="C48:E48"/>
    <mergeCell ref="C50:E50"/>
    <mergeCell ref="C43:E43"/>
    <mergeCell ref="C46:E46"/>
    <mergeCell ref="B28:E28"/>
  </mergeCells>
  <printOptions horizontalCentered="1" verticalCentered="1"/>
  <pageMargins left="0.7480314960629921" right="0.7480314960629921" top="0.1968503937007874" bottom="0.1968503937007874" header="0" footer="0"/>
  <pageSetup fitToHeight="0" fitToWidth="1" horizontalDpi="300" verticalDpi="300" orientation="portrait" paperSize="9" r:id="rId1"/>
  <rowBreaks count="1" manualBreakCount="1">
    <brk id="3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82"/>
  <sheetViews>
    <sheetView view="pageBreakPreview" zoomScaleSheetLayoutView="100" zoomScalePageLayoutView="0" workbookViewId="0" topLeftCell="A24">
      <selection activeCell="J33" sqref="J33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1.710937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63" t="s">
        <v>42</v>
      </c>
      <c r="B1" s="163"/>
      <c r="C1" s="163"/>
      <c r="D1" s="163"/>
      <c r="E1" s="163"/>
      <c r="F1" s="163"/>
      <c r="G1" s="108"/>
    </row>
    <row r="2" spans="1:8" ht="15.75">
      <c r="A2" s="163" t="s">
        <v>65</v>
      </c>
      <c r="B2" s="163"/>
      <c r="C2" s="163"/>
      <c r="D2" s="163"/>
      <c r="E2" s="163"/>
      <c r="F2" s="163"/>
      <c r="G2" s="7"/>
      <c r="H2" s="8"/>
    </row>
    <row r="3" ht="9" customHeight="1">
      <c r="L3" s="5" t="s">
        <v>172</v>
      </c>
    </row>
    <row r="4" spans="1:13" ht="15.75" hidden="1" outlineLevel="1">
      <c r="A4" s="10" t="s">
        <v>179</v>
      </c>
      <c r="C4" s="10"/>
      <c r="D4" s="10"/>
      <c r="E4" s="10"/>
      <c r="F4" s="10"/>
      <c r="L4" s="80" t="s">
        <v>178</v>
      </c>
      <c r="M4" s="81">
        <v>765.8</v>
      </c>
    </row>
    <row r="5" spans="1:13" ht="15.75" hidden="1" outlineLevel="1">
      <c r="A5" s="10" t="s">
        <v>19</v>
      </c>
      <c r="C5" s="10"/>
      <c r="D5" s="10">
        <v>4541</v>
      </c>
      <c r="E5" s="10" t="s">
        <v>20</v>
      </c>
      <c r="F5" s="10"/>
      <c r="L5" s="81" t="s">
        <v>173</v>
      </c>
      <c r="M5" s="81">
        <v>744.5</v>
      </c>
    </row>
    <row r="6" spans="9:13" ht="15.75" customHeight="1" collapsed="1">
      <c r="I6" s="30"/>
      <c r="L6" s="81" t="s">
        <v>174</v>
      </c>
      <c r="M6" s="81">
        <v>761.7</v>
      </c>
    </row>
    <row r="7" spans="1:13" ht="15.75">
      <c r="A7" s="7" t="s">
        <v>21</v>
      </c>
      <c r="C7" s="7"/>
      <c r="D7" s="11">
        <f>'2014'!B41</f>
        <v>194774.48</v>
      </c>
      <c r="E7" s="7" t="s">
        <v>22</v>
      </c>
      <c r="F7" s="7"/>
      <c r="L7" s="81" t="s">
        <v>175</v>
      </c>
      <c r="M7" s="81">
        <v>747.2</v>
      </c>
    </row>
    <row r="8" spans="1:13" ht="15.75">
      <c r="A8" s="7" t="s">
        <v>23</v>
      </c>
      <c r="C8" s="10"/>
      <c r="D8" s="12">
        <f>C16</f>
        <v>-83122.76</v>
      </c>
      <c r="E8" s="10" t="s">
        <v>24</v>
      </c>
      <c r="F8" s="10"/>
      <c r="L8" s="81" t="s">
        <v>176</v>
      </c>
      <c r="M8" s="81">
        <v>763</v>
      </c>
    </row>
    <row r="9" spans="2:13" ht="15.75">
      <c r="B9" s="10"/>
      <c r="C9" s="10"/>
      <c r="D9" s="10"/>
      <c r="E9" s="10"/>
      <c r="F9" s="13" t="s">
        <v>25</v>
      </c>
      <c r="L9" s="81" t="s">
        <v>177</v>
      </c>
      <c r="M9" s="81">
        <v>760.9</v>
      </c>
    </row>
    <row r="10" spans="1:9" s="9" customFormat="1" ht="31.5" customHeight="1">
      <c r="A10" s="4" t="s">
        <v>26</v>
      </c>
      <c r="B10" s="14" t="s">
        <v>27</v>
      </c>
      <c r="C10" s="15" t="s">
        <v>28</v>
      </c>
      <c r="D10" s="15" t="s">
        <v>0</v>
      </c>
      <c r="E10" s="15" t="s">
        <v>29</v>
      </c>
      <c r="F10" s="15" t="s">
        <v>43</v>
      </c>
      <c r="I10" s="9" t="s">
        <v>208</v>
      </c>
    </row>
    <row r="11" spans="1:9" s="18" customFormat="1" ht="30" customHeight="1">
      <c r="A11" s="4">
        <v>1</v>
      </c>
      <c r="B11" s="16" t="s">
        <v>2</v>
      </c>
      <c r="C11" s="69">
        <v>-66227.83</v>
      </c>
      <c r="D11" s="67">
        <f>6.22+548045.03</f>
        <v>548051.25</v>
      </c>
      <c r="E11" s="67">
        <v>526005.33</v>
      </c>
      <c r="F11" s="67">
        <f>C11-D11+E11</f>
        <v>-88273.75</v>
      </c>
      <c r="G11" s="14" t="s">
        <v>45</v>
      </c>
      <c r="H11" s="14">
        <v>11.16</v>
      </c>
      <c r="I11" s="104">
        <f>H11*12*H20</f>
        <v>608130.7200000001</v>
      </c>
    </row>
    <row r="12" spans="1:9" s="18" customFormat="1" ht="15.75">
      <c r="A12" s="4">
        <v>2</v>
      </c>
      <c r="B12" s="16" t="s">
        <v>3</v>
      </c>
      <c r="C12" s="69">
        <v>-7541.55</v>
      </c>
      <c r="D12" s="67">
        <f>0.76+67619.28</f>
        <v>67620.04</v>
      </c>
      <c r="E12" s="67">
        <v>64270.22</v>
      </c>
      <c r="F12" s="67">
        <f>C12-D12+E12</f>
        <v>-10891.369999999995</v>
      </c>
      <c r="G12" s="14" t="s">
        <v>46</v>
      </c>
      <c r="H12" s="14">
        <v>3.7</v>
      </c>
      <c r="I12" s="105">
        <f>H12*12*H20</f>
        <v>201620.40000000002</v>
      </c>
    </row>
    <row r="13" spans="1:9" s="18" customFormat="1" ht="29.25" customHeight="1">
      <c r="A13" s="4">
        <v>3</v>
      </c>
      <c r="B13" s="16" t="s">
        <v>49</v>
      </c>
      <c r="C13" s="69">
        <v>-3029.14</v>
      </c>
      <c r="D13" s="67">
        <f>27812.16</f>
        <v>27812.16</v>
      </c>
      <c r="E13" s="67">
        <v>26380.46</v>
      </c>
      <c r="F13" s="67">
        <f>C13-D13+E13</f>
        <v>-4460.84</v>
      </c>
      <c r="G13" s="14" t="s">
        <v>62</v>
      </c>
      <c r="H13" s="14">
        <f>2.13</f>
        <v>2.13</v>
      </c>
      <c r="I13" s="105">
        <f>H13*12*H20</f>
        <v>116067.95999999999</v>
      </c>
    </row>
    <row r="14" spans="1:10" s="18" customFormat="1" ht="30" customHeight="1">
      <c r="A14" s="4">
        <v>4</v>
      </c>
      <c r="B14" s="16" t="s">
        <v>50</v>
      </c>
      <c r="C14" s="69">
        <v>-1540.9</v>
      </c>
      <c r="D14" s="67">
        <f>0.61+14178.12</f>
        <v>14178.730000000001</v>
      </c>
      <c r="E14" s="67">
        <v>13444.22</v>
      </c>
      <c r="F14" s="67">
        <f>C14-D14+E14</f>
        <v>-2275.4100000000017</v>
      </c>
      <c r="G14" s="17"/>
      <c r="H14" s="17"/>
      <c r="I14" s="67"/>
      <c r="J14" s="67"/>
    </row>
    <row r="15" spans="1:8" s="18" customFormat="1" ht="30" customHeight="1">
      <c r="A15" s="4">
        <v>5</v>
      </c>
      <c r="B15" s="16" t="s">
        <v>55</v>
      </c>
      <c r="C15" s="69">
        <v>-4783.34</v>
      </c>
      <c r="D15" s="67">
        <f>0.17+23026.54</f>
        <v>23026.71</v>
      </c>
      <c r="E15" s="67">
        <v>24544.37</v>
      </c>
      <c r="F15" s="67">
        <f>C15-D15+E15</f>
        <v>-3265.6800000000003</v>
      </c>
      <c r="G15" s="17"/>
      <c r="H15" s="17"/>
    </row>
    <row r="16" spans="1:6" ht="19.5" customHeight="1">
      <c r="A16" s="4"/>
      <c r="B16" s="16" t="s">
        <v>4</v>
      </c>
      <c r="C16" s="68">
        <f>SUM(C11:C15)</f>
        <v>-83122.76</v>
      </c>
      <c r="D16" s="68">
        <f>SUM(D11:D15)</f>
        <v>680688.89</v>
      </c>
      <c r="E16" s="68">
        <f>SUM(E11:E15)</f>
        <v>654644.5999999999</v>
      </c>
      <c r="F16" s="68">
        <f>SUM(F11:F15)</f>
        <v>-109167.04999999999</v>
      </c>
    </row>
    <row r="17" ht="11.25" customHeight="1"/>
    <row r="18" spans="1:6" ht="15.75">
      <c r="A18" s="163" t="s">
        <v>30</v>
      </c>
      <c r="B18" s="163"/>
      <c r="C18" s="163"/>
      <c r="D18" s="163"/>
      <c r="E18" s="163"/>
      <c r="F18" s="163"/>
    </row>
    <row r="19" spans="1:8" ht="15.75">
      <c r="A19" s="108"/>
      <c r="B19" s="108"/>
      <c r="C19" s="108"/>
      <c r="D19" s="108"/>
      <c r="E19" s="108"/>
      <c r="F19" s="108"/>
      <c r="H19" s="5" t="s">
        <v>31</v>
      </c>
    </row>
    <row r="20" spans="1:8" ht="33" customHeight="1">
      <c r="A20" s="15" t="s">
        <v>44</v>
      </c>
      <c r="B20" s="164" t="s">
        <v>6</v>
      </c>
      <c r="C20" s="164"/>
      <c r="D20" s="164"/>
      <c r="E20" s="164"/>
      <c r="F20" s="19" t="s">
        <v>18</v>
      </c>
      <c r="G20" s="20"/>
      <c r="H20" s="5">
        <f>D5</f>
        <v>4541</v>
      </c>
    </row>
    <row r="21" spans="1:10" ht="18" customHeight="1">
      <c r="A21" s="21">
        <v>1</v>
      </c>
      <c r="B21" s="190" t="s">
        <v>8</v>
      </c>
      <c r="C21" s="190"/>
      <c r="D21" s="190"/>
      <c r="E21" s="190"/>
      <c r="F21" s="1">
        <f>I12</f>
        <v>201620.40000000002</v>
      </c>
      <c r="G21" s="22"/>
      <c r="H21" s="5" t="s">
        <v>32</v>
      </c>
      <c r="I21" s="14" t="s">
        <v>33</v>
      </c>
      <c r="J21" s="14" t="s">
        <v>34</v>
      </c>
    </row>
    <row r="22" spans="1:10" ht="18" customHeight="1">
      <c r="A22" s="23">
        <v>2</v>
      </c>
      <c r="B22" s="188" t="s">
        <v>50</v>
      </c>
      <c r="C22" s="188"/>
      <c r="D22" s="188"/>
      <c r="E22" s="188"/>
      <c r="F22" s="2">
        <f>0.26*12*H20</f>
        <v>14167.92</v>
      </c>
      <c r="G22" s="22"/>
      <c r="I22" s="14">
        <v>5978</v>
      </c>
      <c r="J22" s="14"/>
    </row>
    <row r="23" spans="1:10" ht="18" customHeight="1">
      <c r="A23" s="23">
        <v>3</v>
      </c>
      <c r="B23" s="188" t="s">
        <v>56</v>
      </c>
      <c r="C23" s="188"/>
      <c r="D23" s="188"/>
      <c r="E23" s="188"/>
      <c r="F23" s="2">
        <f>0.69*12*H20</f>
        <v>37599.479999999996</v>
      </c>
      <c r="I23" s="14">
        <f>I22*12</f>
        <v>71736</v>
      </c>
      <c r="J23" s="14"/>
    </row>
    <row r="24" spans="1:10" ht="18" customHeight="1">
      <c r="A24" s="23">
        <v>4</v>
      </c>
      <c r="B24" s="188" t="s">
        <v>35</v>
      </c>
      <c r="C24" s="188"/>
      <c r="D24" s="188"/>
      <c r="E24" s="188"/>
      <c r="F24" s="2">
        <f>I13-F23</f>
        <v>78468.48</v>
      </c>
      <c r="G24" s="107"/>
      <c r="I24" s="106" t="s">
        <v>201</v>
      </c>
      <c r="J24" s="14">
        <f>1955*1.202</f>
        <v>2349.91</v>
      </c>
    </row>
    <row r="25" spans="1:7" ht="16.5" customHeight="1">
      <c r="A25" s="23">
        <v>5</v>
      </c>
      <c r="B25" s="188" t="s">
        <v>12</v>
      </c>
      <c r="C25" s="188"/>
      <c r="D25" s="188"/>
      <c r="E25" s="188"/>
      <c r="F25" s="2">
        <f>F26+F28+F29+F27</f>
        <v>437919</v>
      </c>
      <c r="G25" s="12">
        <f>F82</f>
        <v>437919</v>
      </c>
    </row>
    <row r="26" spans="1:7" ht="16.5" customHeight="1">
      <c r="A26" s="23" t="s">
        <v>13</v>
      </c>
      <c r="B26" s="188" t="s">
        <v>36</v>
      </c>
      <c r="C26" s="188"/>
      <c r="D26" s="188"/>
      <c r="E26" s="188"/>
      <c r="F26" s="3">
        <f>F42+F47+F48+F50+F53+F54+F55+F57+F59+F61+F63+F65+F66+F68+F71+F76+F77+F78+F80+F81+F64</f>
        <v>60017</v>
      </c>
      <c r="G26" s="10"/>
    </row>
    <row r="27" spans="1:9" ht="16.5" customHeight="1">
      <c r="A27" s="23" t="s">
        <v>13</v>
      </c>
      <c r="B27" s="188" t="s">
        <v>218</v>
      </c>
      <c r="C27" s="188"/>
      <c r="D27" s="188"/>
      <c r="E27" s="188"/>
      <c r="F27" s="3">
        <f>F41</f>
        <v>1432</v>
      </c>
      <c r="G27" s="10"/>
      <c r="H27" s="5" t="s">
        <v>206</v>
      </c>
      <c r="I27" s="5">
        <v>1200</v>
      </c>
    </row>
    <row r="28" spans="1:9" ht="17.25" customHeight="1">
      <c r="A28" s="23" t="s">
        <v>13</v>
      </c>
      <c r="B28" s="188" t="s">
        <v>37</v>
      </c>
      <c r="C28" s="188"/>
      <c r="D28" s="188"/>
      <c r="E28" s="188"/>
      <c r="F28" s="3">
        <f>F43+F46+F49+F51+F52+F58+F67+F69+F70+F75+F79+F74+F56</f>
        <v>22760</v>
      </c>
      <c r="G28" s="10"/>
      <c r="I28" s="5">
        <v>2400</v>
      </c>
    </row>
    <row r="29" spans="1:10" ht="17.25" customHeight="1">
      <c r="A29" s="23" t="s">
        <v>13</v>
      </c>
      <c r="B29" s="188" t="s">
        <v>38</v>
      </c>
      <c r="C29" s="188"/>
      <c r="D29" s="188"/>
      <c r="E29" s="188"/>
      <c r="F29" s="3">
        <f>F44+F45+F60+F62+F72+F73</f>
        <v>353710</v>
      </c>
      <c r="G29" s="10"/>
      <c r="I29" s="5">
        <v>800</v>
      </c>
      <c r="J29" s="5" t="s">
        <v>215</v>
      </c>
    </row>
    <row r="30" spans="1:10" s="26" customFormat="1" ht="21" customHeight="1">
      <c r="A30" s="23">
        <v>6</v>
      </c>
      <c r="B30" s="184" t="s">
        <v>209</v>
      </c>
      <c r="C30" s="184"/>
      <c r="D30" s="184"/>
      <c r="E30" s="184"/>
      <c r="F30" s="3">
        <f>SUM(I27:I31)</f>
        <v>6200</v>
      </c>
      <c r="G30" s="7"/>
      <c r="I30" s="5">
        <v>1200</v>
      </c>
      <c r="J30" s="5" t="s">
        <v>215</v>
      </c>
    </row>
    <row r="31" spans="1:10" ht="15.75">
      <c r="A31" s="23">
        <v>7</v>
      </c>
      <c r="B31" s="184" t="s">
        <v>55</v>
      </c>
      <c r="C31" s="184"/>
      <c r="D31" s="184"/>
      <c r="E31" s="184"/>
      <c r="F31" s="3">
        <f>D15</f>
        <v>23026.71</v>
      </c>
      <c r="I31" s="5">
        <v>600</v>
      </c>
      <c r="J31" s="5" t="s">
        <v>215</v>
      </c>
    </row>
    <row r="32" spans="1:6" ht="18" customHeight="1">
      <c r="A32" s="23">
        <v>8</v>
      </c>
      <c r="B32" s="184" t="s">
        <v>61</v>
      </c>
      <c r="C32" s="184"/>
      <c r="D32" s="184"/>
      <c r="E32" s="184"/>
      <c r="F32" s="3">
        <f>D12+D13</f>
        <v>95432.2</v>
      </c>
    </row>
    <row r="33" spans="1:6" ht="20.25" customHeight="1">
      <c r="A33" s="24"/>
      <c r="B33" s="215" t="s">
        <v>14</v>
      </c>
      <c r="C33" s="215"/>
      <c r="D33" s="215"/>
      <c r="E33" s="215"/>
      <c r="F33" s="25">
        <f>F21+F22+F24+F25+F32+F31+F30+F23</f>
        <v>894434.19</v>
      </c>
    </row>
    <row r="34" ht="18" customHeight="1"/>
    <row r="35" spans="1:6" ht="17.25" customHeight="1">
      <c r="A35" s="166" t="s">
        <v>216</v>
      </c>
      <c r="B35" s="166"/>
      <c r="C35" s="166"/>
      <c r="D35" s="166"/>
      <c r="E35" s="166"/>
      <c r="F35" s="3">
        <f>D7+D16-F33</f>
        <v>-18970.81999999995</v>
      </c>
    </row>
    <row r="36" spans="1:6" ht="17.25" customHeight="1">
      <c r="A36" s="166" t="s">
        <v>214</v>
      </c>
      <c r="B36" s="166"/>
      <c r="C36" s="166"/>
      <c r="D36" s="166"/>
      <c r="E36" s="166"/>
      <c r="F36" s="3">
        <f>F16</f>
        <v>-109167.04999999999</v>
      </c>
    </row>
    <row r="37" spans="1:6" ht="18.75" customHeight="1" hidden="1" outlineLevel="1">
      <c r="A37" s="167" t="s">
        <v>213</v>
      </c>
      <c r="B37" s="167"/>
      <c r="C37" s="167"/>
      <c r="D37" s="167"/>
      <c r="E37" s="167"/>
      <c r="F37" s="3">
        <f>F35+F36</f>
        <v>-128137.86999999994</v>
      </c>
    </row>
    <row r="38" spans="1:6" s="85" customFormat="1" ht="31.5" customHeight="1" collapsed="1">
      <c r="A38" s="9"/>
      <c r="B38" s="5"/>
      <c r="C38" s="5"/>
      <c r="D38" s="5"/>
      <c r="E38" s="5"/>
      <c r="F38" s="5"/>
    </row>
    <row r="39" spans="1:6" s="85" customFormat="1" ht="15.75">
      <c r="A39" s="9"/>
      <c r="B39" s="5"/>
      <c r="C39" s="5"/>
      <c r="D39" s="5"/>
      <c r="E39" s="5"/>
      <c r="F39" s="5"/>
    </row>
    <row r="40" spans="1:7" s="86" customFormat="1" ht="30.75" customHeight="1">
      <c r="A40" s="27" t="s">
        <v>26</v>
      </c>
      <c r="B40" s="27" t="s">
        <v>17</v>
      </c>
      <c r="C40" s="159" t="s">
        <v>39</v>
      </c>
      <c r="D40" s="160"/>
      <c r="E40" s="161"/>
      <c r="F40" s="27" t="s">
        <v>40</v>
      </c>
      <c r="G40" s="86" t="s">
        <v>210</v>
      </c>
    </row>
    <row r="41" spans="1:6" s="86" customFormat="1" ht="30.75" customHeight="1">
      <c r="A41" s="31">
        <v>1</v>
      </c>
      <c r="B41" s="32" t="s">
        <v>212</v>
      </c>
      <c r="C41" s="194" t="s">
        <v>211</v>
      </c>
      <c r="D41" s="195"/>
      <c r="E41" s="196"/>
      <c r="F41" s="33">
        <f>179*8</f>
        <v>1432</v>
      </c>
    </row>
    <row r="42" spans="1:6" s="86" customFormat="1" ht="15">
      <c r="A42" s="31">
        <v>2</v>
      </c>
      <c r="B42" s="32">
        <v>42017</v>
      </c>
      <c r="C42" s="194" t="s">
        <v>180</v>
      </c>
      <c r="D42" s="195"/>
      <c r="E42" s="196"/>
      <c r="F42" s="33">
        <v>743</v>
      </c>
    </row>
    <row r="43" spans="1:6" s="86" customFormat="1" ht="15">
      <c r="A43" s="31">
        <v>3</v>
      </c>
      <c r="B43" s="32">
        <v>42029</v>
      </c>
      <c r="C43" s="194" t="s">
        <v>181</v>
      </c>
      <c r="D43" s="195"/>
      <c r="E43" s="196"/>
      <c r="F43" s="33">
        <v>984</v>
      </c>
    </row>
    <row r="44" spans="1:6" s="86" customFormat="1" ht="15">
      <c r="A44" s="31">
        <v>4</v>
      </c>
      <c r="B44" s="34">
        <v>42039</v>
      </c>
      <c r="C44" s="197" t="s">
        <v>182</v>
      </c>
      <c r="D44" s="198"/>
      <c r="E44" s="199"/>
      <c r="F44" s="35">
        <v>321</v>
      </c>
    </row>
    <row r="45" spans="1:6" s="86" customFormat="1" ht="15">
      <c r="A45" s="31">
        <v>5</v>
      </c>
      <c r="B45" s="34">
        <v>42040</v>
      </c>
      <c r="C45" s="197" t="s">
        <v>183</v>
      </c>
      <c r="D45" s="198"/>
      <c r="E45" s="199"/>
      <c r="F45" s="35">
        <v>189</v>
      </c>
    </row>
    <row r="46" spans="1:6" s="87" customFormat="1" ht="15">
      <c r="A46" s="31">
        <v>6</v>
      </c>
      <c r="B46" s="34">
        <v>42048</v>
      </c>
      <c r="C46" s="197" t="s">
        <v>181</v>
      </c>
      <c r="D46" s="198"/>
      <c r="E46" s="199"/>
      <c r="F46" s="35">
        <v>984</v>
      </c>
    </row>
    <row r="47" spans="1:6" s="87" customFormat="1" ht="30.75" customHeight="1">
      <c r="A47" s="31">
        <v>7</v>
      </c>
      <c r="B47" s="34">
        <v>42048</v>
      </c>
      <c r="C47" s="197" t="s">
        <v>184</v>
      </c>
      <c r="D47" s="198"/>
      <c r="E47" s="199"/>
      <c r="F47" s="35">
        <v>834</v>
      </c>
    </row>
    <row r="48" spans="1:6" s="87" customFormat="1" ht="15">
      <c r="A48" s="31">
        <v>8</v>
      </c>
      <c r="B48" s="34">
        <v>42061</v>
      </c>
      <c r="C48" s="197" t="s">
        <v>185</v>
      </c>
      <c r="D48" s="198"/>
      <c r="E48" s="199"/>
      <c r="F48" s="35">
        <v>954</v>
      </c>
    </row>
    <row r="49" spans="1:6" s="87" customFormat="1" ht="30" customHeight="1">
      <c r="A49" s="31">
        <v>9</v>
      </c>
      <c r="B49" s="40">
        <v>42068</v>
      </c>
      <c r="C49" s="200" t="s">
        <v>186</v>
      </c>
      <c r="D49" s="201"/>
      <c r="E49" s="202"/>
      <c r="F49" s="41">
        <v>543</v>
      </c>
    </row>
    <row r="50" spans="1:6" s="88" customFormat="1" ht="32.25" customHeight="1">
      <c r="A50" s="31">
        <v>10</v>
      </c>
      <c r="B50" s="40">
        <v>42083</v>
      </c>
      <c r="C50" s="200" t="s">
        <v>180</v>
      </c>
      <c r="D50" s="201"/>
      <c r="E50" s="202"/>
      <c r="F50" s="41">
        <v>1111</v>
      </c>
    </row>
    <row r="51" spans="1:6" s="88" customFormat="1" ht="32.25" customHeight="1">
      <c r="A51" s="31">
        <v>11</v>
      </c>
      <c r="B51" s="40">
        <v>42083</v>
      </c>
      <c r="C51" s="200" t="s">
        <v>187</v>
      </c>
      <c r="D51" s="201"/>
      <c r="E51" s="202"/>
      <c r="F51" s="41">
        <v>6492</v>
      </c>
    </row>
    <row r="52" spans="1:6" s="89" customFormat="1" ht="30" customHeight="1">
      <c r="A52" s="31">
        <v>12</v>
      </c>
      <c r="B52" s="40">
        <v>42093</v>
      </c>
      <c r="C52" s="200" t="s">
        <v>188</v>
      </c>
      <c r="D52" s="201"/>
      <c r="E52" s="202"/>
      <c r="F52" s="41">
        <v>5353</v>
      </c>
    </row>
    <row r="53" spans="1:6" s="89" customFormat="1" ht="30.75" customHeight="1">
      <c r="A53" s="31">
        <v>13</v>
      </c>
      <c r="B53" s="42">
        <v>42100</v>
      </c>
      <c r="C53" s="212" t="s">
        <v>189</v>
      </c>
      <c r="D53" s="213"/>
      <c r="E53" s="214"/>
      <c r="F53" s="43">
        <v>824</v>
      </c>
    </row>
    <row r="54" spans="1:6" s="89" customFormat="1" ht="30" customHeight="1">
      <c r="A54" s="31">
        <v>14</v>
      </c>
      <c r="B54" s="42">
        <v>42102</v>
      </c>
      <c r="C54" s="212" t="s">
        <v>190</v>
      </c>
      <c r="D54" s="213"/>
      <c r="E54" s="214"/>
      <c r="F54" s="43">
        <v>1854</v>
      </c>
    </row>
    <row r="55" spans="1:6" s="90" customFormat="1" ht="15">
      <c r="A55" s="31">
        <v>15</v>
      </c>
      <c r="B55" s="36">
        <v>42132</v>
      </c>
      <c r="C55" s="209" t="s">
        <v>190</v>
      </c>
      <c r="D55" s="210"/>
      <c r="E55" s="211"/>
      <c r="F55" s="37">
        <v>679</v>
      </c>
    </row>
    <row r="56" spans="1:6" s="90" customFormat="1" ht="30" customHeight="1">
      <c r="A56" s="31">
        <v>16</v>
      </c>
      <c r="B56" s="36">
        <v>42136</v>
      </c>
      <c r="C56" s="209" t="s">
        <v>191</v>
      </c>
      <c r="D56" s="210"/>
      <c r="E56" s="211"/>
      <c r="F56" s="37">
        <v>822</v>
      </c>
    </row>
    <row r="57" spans="1:6" s="90" customFormat="1" ht="15">
      <c r="A57" s="31">
        <v>17</v>
      </c>
      <c r="B57" s="36">
        <v>42146</v>
      </c>
      <c r="C57" s="209" t="s">
        <v>190</v>
      </c>
      <c r="D57" s="210"/>
      <c r="E57" s="211"/>
      <c r="F57" s="37">
        <v>654</v>
      </c>
    </row>
    <row r="58" spans="1:6" s="90" customFormat="1" ht="15">
      <c r="A58" s="31">
        <v>18</v>
      </c>
      <c r="B58" s="38">
        <v>42160</v>
      </c>
      <c r="C58" s="206" t="s">
        <v>186</v>
      </c>
      <c r="D58" s="207"/>
      <c r="E58" s="208"/>
      <c r="F58" s="84">
        <v>1294</v>
      </c>
    </row>
    <row r="59" spans="1:6" s="90" customFormat="1" ht="15">
      <c r="A59" s="31">
        <v>19</v>
      </c>
      <c r="B59" s="38">
        <v>42166</v>
      </c>
      <c r="C59" s="206" t="s">
        <v>193</v>
      </c>
      <c r="D59" s="207"/>
      <c r="E59" s="208"/>
      <c r="F59" s="84">
        <v>377</v>
      </c>
    </row>
    <row r="60" spans="1:6" s="90" customFormat="1" ht="15">
      <c r="A60" s="31">
        <v>20</v>
      </c>
      <c r="B60" s="38">
        <v>42171</v>
      </c>
      <c r="C60" s="225" t="s">
        <v>207</v>
      </c>
      <c r="D60" s="226"/>
      <c r="E60" s="227"/>
      <c r="F60" s="44">
        <v>1316</v>
      </c>
    </row>
    <row r="61" spans="1:6" s="91" customFormat="1" ht="15">
      <c r="A61" s="31">
        <v>21</v>
      </c>
      <c r="B61" s="38">
        <v>42174</v>
      </c>
      <c r="C61" s="225" t="s">
        <v>192</v>
      </c>
      <c r="D61" s="226"/>
      <c r="E61" s="227"/>
      <c r="F61" s="44">
        <v>654</v>
      </c>
    </row>
    <row r="62" spans="1:6" s="91" customFormat="1" ht="15">
      <c r="A62" s="31">
        <v>22</v>
      </c>
      <c r="B62" s="38">
        <v>42178</v>
      </c>
      <c r="C62" s="206" t="s">
        <v>79</v>
      </c>
      <c r="D62" s="207"/>
      <c r="E62" s="208"/>
      <c r="F62" s="44">
        <v>5040</v>
      </c>
    </row>
    <row r="63" spans="1:6" s="91" customFormat="1" ht="30" customHeight="1">
      <c r="A63" s="31">
        <v>23</v>
      </c>
      <c r="B63" s="38">
        <v>42178</v>
      </c>
      <c r="C63" s="206" t="s">
        <v>193</v>
      </c>
      <c r="D63" s="207"/>
      <c r="E63" s="208"/>
      <c r="F63" s="44">
        <v>1213</v>
      </c>
    </row>
    <row r="64" spans="1:6" s="94" customFormat="1" ht="29.25" customHeight="1">
      <c r="A64" s="31">
        <v>24</v>
      </c>
      <c r="B64" s="39">
        <v>42200</v>
      </c>
      <c r="C64" s="219" t="s">
        <v>194</v>
      </c>
      <c r="D64" s="220"/>
      <c r="E64" s="221"/>
      <c r="F64" s="45">
        <v>969</v>
      </c>
    </row>
    <row r="65" spans="1:6" s="94" customFormat="1" ht="29.25" customHeight="1">
      <c r="A65" s="31">
        <v>25</v>
      </c>
      <c r="B65" s="39">
        <v>42214</v>
      </c>
      <c r="C65" s="219" t="s">
        <v>195</v>
      </c>
      <c r="D65" s="220"/>
      <c r="E65" s="221"/>
      <c r="F65" s="45">
        <v>5384</v>
      </c>
    </row>
    <row r="66" spans="1:6" s="94" customFormat="1" ht="30" customHeight="1">
      <c r="A66" s="31">
        <v>26</v>
      </c>
      <c r="B66" s="39">
        <v>42216</v>
      </c>
      <c r="C66" s="219" t="s">
        <v>193</v>
      </c>
      <c r="D66" s="220"/>
      <c r="E66" s="221"/>
      <c r="F66" s="45">
        <v>654</v>
      </c>
    </row>
    <row r="67" spans="1:6" s="97" customFormat="1" ht="15">
      <c r="A67" s="31">
        <v>27</v>
      </c>
      <c r="B67" s="92">
        <v>42221</v>
      </c>
      <c r="C67" s="216" t="s">
        <v>198</v>
      </c>
      <c r="D67" s="217"/>
      <c r="E67" s="218"/>
      <c r="F67" s="93">
        <v>646</v>
      </c>
    </row>
    <row r="68" spans="1:6" s="97" customFormat="1" ht="15">
      <c r="A68" s="31">
        <v>28</v>
      </c>
      <c r="B68" s="92">
        <v>42221</v>
      </c>
      <c r="C68" s="216" t="s">
        <v>196</v>
      </c>
      <c r="D68" s="217"/>
      <c r="E68" s="218"/>
      <c r="F68" s="93">
        <v>17652</v>
      </c>
    </row>
    <row r="69" spans="1:6" s="97" customFormat="1" ht="15">
      <c r="A69" s="31">
        <v>29</v>
      </c>
      <c r="B69" s="92">
        <v>42241</v>
      </c>
      <c r="C69" s="216" t="s">
        <v>197</v>
      </c>
      <c r="D69" s="217"/>
      <c r="E69" s="218"/>
      <c r="F69" s="93">
        <f>119+34</f>
        <v>153</v>
      </c>
    </row>
    <row r="70" spans="1:6" s="100" customFormat="1" ht="15">
      <c r="A70" s="31">
        <v>30</v>
      </c>
      <c r="B70" s="95">
        <v>42248</v>
      </c>
      <c r="C70" s="222" t="s">
        <v>197</v>
      </c>
      <c r="D70" s="223"/>
      <c r="E70" s="224"/>
      <c r="F70" s="96">
        <v>126</v>
      </c>
    </row>
    <row r="71" spans="1:6" s="100" customFormat="1" ht="29.25" customHeight="1">
      <c r="A71" s="31">
        <v>31</v>
      </c>
      <c r="B71" s="95">
        <v>42251</v>
      </c>
      <c r="C71" s="222" t="s">
        <v>193</v>
      </c>
      <c r="D71" s="223"/>
      <c r="E71" s="224"/>
      <c r="F71" s="96">
        <v>654</v>
      </c>
    </row>
    <row r="72" spans="1:6" s="100" customFormat="1" ht="15">
      <c r="A72" s="31">
        <v>32</v>
      </c>
      <c r="B72" s="95" t="s">
        <v>199</v>
      </c>
      <c r="C72" s="222" t="s">
        <v>200</v>
      </c>
      <c r="D72" s="223"/>
      <c r="E72" s="224"/>
      <c r="F72" s="96">
        <f>116893+119456</f>
        <v>236349</v>
      </c>
    </row>
    <row r="73" spans="1:6" s="100" customFormat="1" ht="15">
      <c r="A73" s="31">
        <v>33</v>
      </c>
      <c r="B73" s="98" t="s">
        <v>202</v>
      </c>
      <c r="C73" s="191" t="s">
        <v>203</v>
      </c>
      <c r="D73" s="192"/>
      <c r="E73" s="193"/>
      <c r="F73" s="99">
        <v>110495</v>
      </c>
    </row>
    <row r="74" spans="1:6" s="100" customFormat="1" ht="15">
      <c r="A74" s="31">
        <v>34</v>
      </c>
      <c r="B74" s="98">
        <v>42283</v>
      </c>
      <c r="C74" s="191" t="s">
        <v>205</v>
      </c>
      <c r="D74" s="192"/>
      <c r="E74" s="193"/>
      <c r="F74" s="99">
        <v>2626</v>
      </c>
    </row>
    <row r="75" spans="1:6" s="100" customFormat="1" ht="15">
      <c r="A75" s="31">
        <v>35</v>
      </c>
      <c r="B75" s="98">
        <v>42284</v>
      </c>
      <c r="C75" s="191" t="s">
        <v>186</v>
      </c>
      <c r="D75" s="192"/>
      <c r="E75" s="193"/>
      <c r="F75" s="99">
        <v>757</v>
      </c>
    </row>
    <row r="76" spans="1:6" s="103" customFormat="1" ht="30" customHeight="1">
      <c r="A76" s="31">
        <v>36</v>
      </c>
      <c r="B76" s="98">
        <v>42286</v>
      </c>
      <c r="C76" s="191" t="s">
        <v>193</v>
      </c>
      <c r="D76" s="192"/>
      <c r="E76" s="193"/>
      <c r="F76" s="99">
        <v>654</v>
      </c>
    </row>
    <row r="77" spans="1:6" s="103" customFormat="1" ht="30.75" customHeight="1">
      <c r="A77" s="31">
        <v>37</v>
      </c>
      <c r="B77" s="98">
        <v>42296</v>
      </c>
      <c r="C77" s="191" t="s">
        <v>204</v>
      </c>
      <c r="D77" s="192"/>
      <c r="E77" s="193"/>
      <c r="F77" s="99">
        <v>7769</v>
      </c>
    </row>
    <row r="78" spans="1:6" s="103" customFormat="1" ht="15">
      <c r="A78" s="31">
        <v>38</v>
      </c>
      <c r="B78" s="98">
        <v>42298</v>
      </c>
      <c r="C78" s="191" t="s">
        <v>184</v>
      </c>
      <c r="D78" s="192"/>
      <c r="E78" s="193"/>
      <c r="F78" s="99">
        <f>701*2</f>
        <v>1402</v>
      </c>
    </row>
    <row r="79" spans="1:6" s="26" customFormat="1" ht="15.75">
      <c r="A79" s="31">
        <v>39</v>
      </c>
      <c r="B79" s="101">
        <v>42325</v>
      </c>
      <c r="C79" s="203" t="s">
        <v>186</v>
      </c>
      <c r="D79" s="204"/>
      <c r="E79" s="205"/>
      <c r="F79" s="102">
        <f>677+710+593</f>
        <v>1980</v>
      </c>
    </row>
    <row r="80" spans="1:6" ht="15.75">
      <c r="A80" s="31">
        <v>40</v>
      </c>
      <c r="B80" s="101">
        <v>42342</v>
      </c>
      <c r="C80" s="203" t="s">
        <v>217</v>
      </c>
      <c r="D80" s="204"/>
      <c r="E80" s="205"/>
      <c r="F80" s="102">
        <f>978+13350</f>
        <v>14328</v>
      </c>
    </row>
    <row r="81" spans="1:6" ht="31.5" customHeight="1">
      <c r="A81" s="31">
        <v>41</v>
      </c>
      <c r="B81" s="101">
        <v>42345</v>
      </c>
      <c r="C81" s="203" t="s">
        <v>193</v>
      </c>
      <c r="D81" s="204"/>
      <c r="E81" s="205"/>
      <c r="F81" s="102">
        <v>654</v>
      </c>
    </row>
    <row r="82" spans="1:6" ht="15.75">
      <c r="A82" s="171" t="s">
        <v>41</v>
      </c>
      <c r="B82" s="171"/>
      <c r="C82" s="171"/>
      <c r="D82" s="171"/>
      <c r="E82" s="171"/>
      <c r="F82" s="28">
        <f>SUM(F41:F81)</f>
        <v>437919</v>
      </c>
    </row>
  </sheetData>
  <sheetProtection selectLockedCells="1" selectUnlockedCells="1"/>
  <mergeCells count="63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A35:E35"/>
    <mergeCell ref="A36:E36"/>
    <mergeCell ref="A37:E37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80:E80"/>
    <mergeCell ref="C81:E81"/>
    <mergeCell ref="A82:E82"/>
    <mergeCell ref="C74:E74"/>
    <mergeCell ref="C75:E75"/>
    <mergeCell ref="C76:E76"/>
    <mergeCell ref="C77:E77"/>
    <mergeCell ref="C78:E78"/>
    <mergeCell ref="C79:E79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34">
      <selection activeCell="C32" sqref="C32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240" t="s">
        <v>47</v>
      </c>
      <c r="B1" s="240"/>
      <c r="C1" s="240"/>
      <c r="D1" s="240"/>
      <c r="E1" s="240"/>
    </row>
    <row r="2" spans="1:5" ht="18.75">
      <c r="A2" s="240" t="s">
        <v>65</v>
      </c>
      <c r="B2" s="240"/>
      <c r="C2" s="240"/>
      <c r="D2" s="240"/>
      <c r="E2" s="240"/>
    </row>
    <row r="3" ht="18.75">
      <c r="A3" s="46"/>
    </row>
    <row r="4" ht="18.75">
      <c r="A4" s="47" t="s">
        <v>66</v>
      </c>
    </row>
    <row r="5" ht="18.75">
      <c r="A5" s="47" t="s">
        <v>67</v>
      </c>
    </row>
    <row r="6" ht="18.75">
      <c r="A6" s="47"/>
    </row>
    <row r="7" ht="16.5" thickBot="1">
      <c r="A7" s="48" t="s">
        <v>68</v>
      </c>
    </row>
    <row r="8" spans="1:5" ht="50.25" customHeight="1" thickBot="1">
      <c r="A8" s="49"/>
      <c r="B8" s="50" t="s">
        <v>48</v>
      </c>
      <c r="C8" s="50" t="s">
        <v>0</v>
      </c>
      <c r="D8" s="50" t="s">
        <v>1</v>
      </c>
      <c r="E8" s="50" t="s">
        <v>23</v>
      </c>
    </row>
    <row r="9" spans="1:5" ht="24" customHeight="1" thickBot="1">
      <c r="A9" s="82" t="s">
        <v>2</v>
      </c>
      <c r="B9" s="83">
        <v>59644.53</v>
      </c>
      <c r="C9" s="83">
        <v>547900.31</v>
      </c>
      <c r="D9" s="83">
        <v>541317.01</v>
      </c>
      <c r="E9" s="83">
        <v>66227.83</v>
      </c>
    </row>
    <row r="10" spans="1:5" ht="19.5" customHeight="1" thickBot="1">
      <c r="A10" s="82" t="s">
        <v>3</v>
      </c>
      <c r="B10" s="83">
        <v>7358.22</v>
      </c>
      <c r="C10" s="83">
        <v>67601.52</v>
      </c>
      <c r="D10" s="83">
        <v>67418.19</v>
      </c>
      <c r="E10" s="83">
        <v>7541.55</v>
      </c>
    </row>
    <row r="11" spans="1:5" ht="37.5" customHeight="1" thickBot="1">
      <c r="A11" s="82" t="s">
        <v>49</v>
      </c>
      <c r="B11" s="83">
        <v>4713.46</v>
      </c>
      <c r="C11" s="83">
        <v>27804.72</v>
      </c>
      <c r="D11" s="83">
        <v>29489.04</v>
      </c>
      <c r="E11" s="83">
        <v>3029.14</v>
      </c>
    </row>
    <row r="12" spans="1:5" ht="21" customHeight="1" thickBot="1">
      <c r="A12" s="82" t="s">
        <v>50</v>
      </c>
      <c r="B12" s="83">
        <v>1537.33</v>
      </c>
      <c r="C12" s="83">
        <v>14174.28</v>
      </c>
      <c r="D12" s="83">
        <v>14170.71</v>
      </c>
      <c r="E12" s="83">
        <v>1540.9</v>
      </c>
    </row>
    <row r="13" spans="1:5" ht="33" customHeight="1">
      <c r="A13" s="82" t="s">
        <v>55</v>
      </c>
      <c r="B13" s="83">
        <v>1675.74</v>
      </c>
      <c r="C13" s="83">
        <v>16161.69</v>
      </c>
      <c r="D13" s="83">
        <v>13054.09</v>
      </c>
      <c r="E13" s="83">
        <v>4783.34</v>
      </c>
    </row>
    <row r="14" spans="1:5" ht="19.5" thickBot="1">
      <c r="A14" s="51" t="s">
        <v>4</v>
      </c>
      <c r="B14" s="53">
        <v>74929.28</v>
      </c>
      <c r="C14" s="53">
        <v>673642.52</v>
      </c>
      <c r="D14" s="53">
        <v>665449.04</v>
      </c>
      <c r="E14" s="53">
        <v>83122.76</v>
      </c>
    </row>
    <row r="15" ht="18.75">
      <c r="A15" s="54"/>
    </row>
    <row r="16" ht="19.5" thickBot="1">
      <c r="A16" s="54" t="s">
        <v>5</v>
      </c>
    </row>
    <row r="17" spans="1:3" ht="38.25" thickBot="1">
      <c r="A17" s="55" t="s">
        <v>51</v>
      </c>
      <c r="B17" s="50" t="s">
        <v>6</v>
      </c>
      <c r="C17" s="50" t="s">
        <v>18</v>
      </c>
    </row>
    <row r="18" spans="1:3" ht="19.5" thickBot="1">
      <c r="A18" s="56" t="s">
        <v>7</v>
      </c>
      <c r="B18" s="57" t="s">
        <v>3</v>
      </c>
      <c r="C18" s="52">
        <v>95406.24</v>
      </c>
    </row>
    <row r="19" spans="1:3" ht="19.5" thickBot="1">
      <c r="A19" s="56" t="s">
        <v>9</v>
      </c>
      <c r="B19" s="57" t="s">
        <v>50</v>
      </c>
      <c r="C19" s="52">
        <v>14174.28</v>
      </c>
    </row>
    <row r="20" spans="1:3" ht="38.25" thickBot="1">
      <c r="A20" s="56" t="s">
        <v>10</v>
      </c>
      <c r="B20" s="57" t="s">
        <v>55</v>
      </c>
      <c r="C20" s="52">
        <v>16161.69</v>
      </c>
    </row>
    <row r="21" spans="1:3" ht="19.5" thickBot="1">
      <c r="A21" s="56" t="s">
        <v>11</v>
      </c>
      <c r="B21" s="57" t="s">
        <v>56</v>
      </c>
      <c r="C21" s="52">
        <v>37599.48</v>
      </c>
    </row>
    <row r="22" spans="1:3" ht="19.5" thickBot="1">
      <c r="A22" s="56" t="s">
        <v>57</v>
      </c>
      <c r="B22" s="57" t="s">
        <v>8</v>
      </c>
      <c r="C22" s="52">
        <v>201620.4</v>
      </c>
    </row>
    <row r="23" spans="1:3" ht="38.25" thickBot="1">
      <c r="A23" s="56" t="s">
        <v>58</v>
      </c>
      <c r="B23" s="57" t="s">
        <v>12</v>
      </c>
      <c r="C23" s="52">
        <v>239615.2</v>
      </c>
    </row>
    <row r="24" spans="1:3" ht="19.5" thickBot="1">
      <c r="A24" s="56" t="s">
        <v>13</v>
      </c>
      <c r="B24" s="58" t="s">
        <v>69</v>
      </c>
      <c r="C24" s="52">
        <v>4296</v>
      </c>
    </row>
    <row r="25" spans="1:3" ht="38.25" thickBot="1">
      <c r="A25" s="56" t="s">
        <v>13</v>
      </c>
      <c r="B25" s="58" t="s">
        <v>70</v>
      </c>
      <c r="C25" s="52">
        <v>13348</v>
      </c>
    </row>
    <row r="26" spans="1:3" ht="113.25" thickBot="1">
      <c r="A26" s="56" t="s">
        <v>13</v>
      </c>
      <c r="B26" s="58" t="s">
        <v>71</v>
      </c>
      <c r="C26" s="52">
        <v>29922</v>
      </c>
    </row>
    <row r="27" spans="1:3" ht="75.75" thickBot="1">
      <c r="A27" s="56" t="s">
        <v>13</v>
      </c>
      <c r="B27" s="58" t="s">
        <v>72</v>
      </c>
      <c r="C27" s="52">
        <v>26183</v>
      </c>
    </row>
    <row r="28" spans="1:3" ht="57" thickBot="1">
      <c r="A28" s="56" t="s">
        <v>13</v>
      </c>
      <c r="B28" s="58" t="s">
        <v>73</v>
      </c>
      <c r="C28" s="52">
        <v>7503</v>
      </c>
    </row>
    <row r="29" spans="1:3" ht="38.25" thickBot="1">
      <c r="A29" s="56" t="s">
        <v>13</v>
      </c>
      <c r="B29" s="58" t="s">
        <v>74</v>
      </c>
      <c r="C29" s="52">
        <v>13976</v>
      </c>
    </row>
    <row r="30" spans="1:3" ht="75.75" thickBot="1">
      <c r="A30" s="56" t="s">
        <v>13</v>
      </c>
      <c r="B30" s="58" t="s">
        <v>75</v>
      </c>
      <c r="C30" s="52">
        <v>2210</v>
      </c>
    </row>
    <row r="31" spans="1:3" ht="57" thickBot="1">
      <c r="A31" s="56" t="s">
        <v>13</v>
      </c>
      <c r="B31" s="58" t="s">
        <v>76</v>
      </c>
      <c r="C31" s="52">
        <v>3714</v>
      </c>
    </row>
    <row r="32" spans="1:3" ht="38.25" thickBot="1">
      <c r="A32" s="56" t="s">
        <v>13</v>
      </c>
      <c r="B32" s="58" t="s">
        <v>77</v>
      </c>
      <c r="C32" s="52">
        <v>104881.6</v>
      </c>
    </row>
    <row r="33" spans="1:3" ht="19.5" thickBot="1">
      <c r="A33" s="56" t="s">
        <v>13</v>
      </c>
      <c r="B33" s="58"/>
      <c r="C33" s="52"/>
    </row>
    <row r="34" spans="1:3" ht="38.25" thickBot="1">
      <c r="A34" s="56" t="s">
        <v>13</v>
      </c>
      <c r="B34" s="58" t="s">
        <v>78</v>
      </c>
      <c r="C34" s="52">
        <v>1818</v>
      </c>
    </row>
    <row r="35" spans="1:3" ht="19.5" thickBot="1">
      <c r="A35" s="56" t="s">
        <v>13</v>
      </c>
      <c r="B35" s="58" t="s">
        <v>79</v>
      </c>
      <c r="C35" s="52">
        <v>5185.6</v>
      </c>
    </row>
    <row r="36" spans="1:3" ht="19.5" thickBot="1">
      <c r="A36" s="56" t="s">
        <v>13</v>
      </c>
      <c r="B36" s="58" t="s">
        <v>80</v>
      </c>
      <c r="C36" s="52">
        <v>7728</v>
      </c>
    </row>
    <row r="37" spans="1:3" ht="19.5" thickBot="1">
      <c r="A37" s="56" t="s">
        <v>13</v>
      </c>
      <c r="B37" s="58" t="s">
        <v>81</v>
      </c>
      <c r="C37" s="52">
        <v>18850</v>
      </c>
    </row>
    <row r="38" spans="1:3" ht="19.5" thickBot="1">
      <c r="A38" s="56" t="s">
        <v>59</v>
      </c>
      <c r="B38" s="58" t="s">
        <v>60</v>
      </c>
      <c r="C38" s="52">
        <v>10898.4</v>
      </c>
    </row>
    <row r="39" spans="1:3" ht="38.25" thickBot="1">
      <c r="A39" s="51"/>
      <c r="B39" s="59" t="s">
        <v>52</v>
      </c>
      <c r="C39" s="53" t="s">
        <v>82</v>
      </c>
    </row>
    <row r="40" ht="15.75" thickBot="1">
      <c r="A40" s="60"/>
    </row>
    <row r="41" spans="1:2" ht="57" thickBot="1">
      <c r="A41" s="70" t="s">
        <v>64</v>
      </c>
      <c r="B41" s="50">
        <v>194774.48</v>
      </c>
    </row>
    <row r="42" spans="1:2" ht="57" thickBot="1">
      <c r="A42" s="51" t="s">
        <v>15</v>
      </c>
      <c r="B42" s="53">
        <v>83122.76</v>
      </c>
    </row>
    <row r="43" spans="1:2" ht="38.25" thickBot="1">
      <c r="A43" s="56" t="s">
        <v>16</v>
      </c>
      <c r="B43" s="53" t="s">
        <v>83</v>
      </c>
    </row>
    <row r="44" spans="1:2" ht="38.25" thickBot="1">
      <c r="A44" s="56" t="s">
        <v>53</v>
      </c>
      <c r="B44" s="52">
        <v>66227.83</v>
      </c>
    </row>
    <row r="45" ht="15">
      <c r="A45" s="71"/>
    </row>
    <row r="46" ht="15.75">
      <c r="A46" s="61" t="s">
        <v>84</v>
      </c>
    </row>
    <row r="47" ht="15.75">
      <c r="A47" s="62"/>
    </row>
    <row r="48" ht="15.75">
      <c r="A48" s="62" t="s">
        <v>63</v>
      </c>
    </row>
    <row r="49" ht="16.5" thickBot="1">
      <c r="A49" s="62"/>
    </row>
    <row r="50" spans="1:5" ht="15.75" thickBot="1">
      <c r="A50" s="63" t="s">
        <v>17</v>
      </c>
      <c r="B50" s="228" t="s">
        <v>39</v>
      </c>
      <c r="C50" s="229"/>
      <c r="D50" s="230"/>
      <c r="E50" s="64" t="s">
        <v>54</v>
      </c>
    </row>
    <row r="51" spans="1:5" ht="16.5" thickBot="1">
      <c r="A51" s="72">
        <v>41654</v>
      </c>
      <c r="B51" s="241" t="s">
        <v>85</v>
      </c>
      <c r="C51" s="242"/>
      <c r="D51" s="243"/>
      <c r="E51" s="66">
        <v>7400</v>
      </c>
    </row>
    <row r="52" spans="1:5" ht="16.5" thickBot="1">
      <c r="A52" s="65" t="s">
        <v>86</v>
      </c>
      <c r="B52" s="231" t="s">
        <v>87</v>
      </c>
      <c r="C52" s="232"/>
      <c r="D52" s="233"/>
      <c r="E52" s="66">
        <v>358</v>
      </c>
    </row>
    <row r="53" spans="1:5" ht="16.5" thickBot="1">
      <c r="A53" s="65" t="s">
        <v>88</v>
      </c>
      <c r="B53" s="231" t="s">
        <v>89</v>
      </c>
      <c r="C53" s="232"/>
      <c r="D53" s="233"/>
      <c r="E53" s="66">
        <v>1037</v>
      </c>
    </row>
    <row r="54" spans="1:5" ht="16.5" thickBot="1">
      <c r="A54" s="65" t="s">
        <v>90</v>
      </c>
      <c r="B54" s="231" t="s">
        <v>87</v>
      </c>
      <c r="C54" s="232"/>
      <c r="D54" s="233"/>
      <c r="E54" s="66">
        <v>179</v>
      </c>
    </row>
    <row r="55" spans="1:5" ht="16.5" thickBot="1">
      <c r="A55" s="65" t="s">
        <v>91</v>
      </c>
      <c r="B55" s="73" t="s">
        <v>92</v>
      </c>
      <c r="C55" s="73"/>
      <c r="D55" s="73"/>
      <c r="E55" s="66">
        <v>1522</v>
      </c>
    </row>
    <row r="56" spans="1:5" ht="16.5" thickBot="1">
      <c r="A56" s="65" t="s">
        <v>93</v>
      </c>
      <c r="B56" s="231" t="s">
        <v>94</v>
      </c>
      <c r="C56" s="232"/>
      <c r="D56" s="233"/>
      <c r="E56" s="66">
        <v>984</v>
      </c>
    </row>
    <row r="57" spans="1:5" ht="16.5" thickBot="1">
      <c r="A57" s="74" t="s">
        <v>95</v>
      </c>
      <c r="B57" s="231" t="s">
        <v>96</v>
      </c>
      <c r="C57" s="232"/>
      <c r="D57" s="233"/>
      <c r="E57" s="66">
        <v>492</v>
      </c>
    </row>
    <row r="58" spans="1:5" ht="16.5" thickBot="1">
      <c r="A58" s="65" t="s">
        <v>97</v>
      </c>
      <c r="B58" s="231" t="s">
        <v>98</v>
      </c>
      <c r="C58" s="232"/>
      <c r="D58" s="233"/>
      <c r="E58" s="66">
        <v>1397</v>
      </c>
    </row>
    <row r="59" spans="1:5" ht="16.5" thickBot="1">
      <c r="A59" s="65" t="s">
        <v>99</v>
      </c>
      <c r="B59" s="231" t="s">
        <v>98</v>
      </c>
      <c r="C59" s="232"/>
      <c r="D59" s="233"/>
      <c r="E59" s="66">
        <v>1674</v>
      </c>
    </row>
    <row r="60" spans="1:5" ht="16.5" thickBot="1">
      <c r="A60" s="65" t="s">
        <v>100</v>
      </c>
      <c r="B60" s="231" t="s">
        <v>101</v>
      </c>
      <c r="C60" s="232"/>
      <c r="D60" s="233"/>
      <c r="E60" s="66">
        <v>566</v>
      </c>
    </row>
    <row r="61" spans="1:5" ht="16.5" thickBot="1">
      <c r="A61" s="65" t="s">
        <v>102</v>
      </c>
      <c r="B61" s="234" t="s">
        <v>103</v>
      </c>
      <c r="C61" s="235"/>
      <c r="D61" s="236"/>
      <c r="E61" s="66">
        <v>566</v>
      </c>
    </row>
    <row r="62" spans="1:5" ht="16.5" thickBot="1">
      <c r="A62" s="75" t="s">
        <v>104</v>
      </c>
      <c r="B62" s="234" t="s">
        <v>105</v>
      </c>
      <c r="C62" s="235"/>
      <c r="D62" s="236"/>
      <c r="E62" s="66">
        <v>1397</v>
      </c>
    </row>
    <row r="63" spans="1:5" ht="31.5" customHeight="1" thickBot="1">
      <c r="A63" s="76" t="s">
        <v>106</v>
      </c>
      <c r="B63" s="237" t="s">
        <v>107</v>
      </c>
      <c r="C63" s="238"/>
      <c r="D63" s="239"/>
      <c r="E63" s="66">
        <v>9718</v>
      </c>
    </row>
    <row r="64" spans="1:5" ht="16.5" thickBot="1">
      <c r="A64" s="76" t="s">
        <v>108</v>
      </c>
      <c r="B64" s="234" t="s">
        <v>109</v>
      </c>
      <c r="C64" s="235"/>
      <c r="D64" s="236"/>
      <c r="E64" s="66">
        <v>2974</v>
      </c>
    </row>
    <row r="65" spans="1:5" ht="16.5" thickBot="1">
      <c r="A65" s="76" t="s">
        <v>110</v>
      </c>
      <c r="B65" s="234" t="s">
        <v>111</v>
      </c>
      <c r="C65" s="235"/>
      <c r="D65" s="236"/>
      <c r="E65" s="66">
        <v>617</v>
      </c>
    </row>
    <row r="66" spans="1:5" ht="16.5" thickBot="1">
      <c r="A66" s="75" t="s">
        <v>112</v>
      </c>
      <c r="B66" s="231" t="s">
        <v>101</v>
      </c>
      <c r="C66" s="232"/>
      <c r="D66" s="233"/>
      <c r="E66" s="66">
        <v>664</v>
      </c>
    </row>
    <row r="67" spans="1:5" ht="16.5" thickBot="1">
      <c r="A67" s="75" t="s">
        <v>113</v>
      </c>
      <c r="B67" s="234" t="s">
        <v>114</v>
      </c>
      <c r="C67" s="235"/>
      <c r="D67" s="236"/>
      <c r="E67" s="66">
        <v>358</v>
      </c>
    </row>
    <row r="68" spans="1:5" ht="16.5" thickBot="1">
      <c r="A68" s="77" t="s">
        <v>115</v>
      </c>
      <c r="B68" s="234" t="s">
        <v>92</v>
      </c>
      <c r="C68" s="235"/>
      <c r="D68" s="236"/>
      <c r="E68" s="66">
        <v>379</v>
      </c>
    </row>
    <row r="69" spans="1:5" ht="16.5" thickBot="1">
      <c r="A69" s="78" t="s">
        <v>116</v>
      </c>
      <c r="B69" s="237" t="s">
        <v>117</v>
      </c>
      <c r="C69" s="238"/>
      <c r="D69" s="239"/>
      <c r="E69" s="66">
        <v>555</v>
      </c>
    </row>
    <row r="70" spans="1:5" ht="16.5" thickBot="1">
      <c r="A70" s="78" t="s">
        <v>118</v>
      </c>
      <c r="B70" s="237" t="s">
        <v>119</v>
      </c>
      <c r="C70" s="238"/>
      <c r="D70" s="239"/>
      <c r="E70" s="66">
        <v>651</v>
      </c>
    </row>
    <row r="71" spans="1:5" ht="16.5" thickBot="1">
      <c r="A71" s="77" t="s">
        <v>120</v>
      </c>
      <c r="B71" s="234" t="s">
        <v>121</v>
      </c>
      <c r="C71" s="235"/>
      <c r="D71" s="236"/>
      <c r="E71" s="79">
        <v>13491</v>
      </c>
    </row>
    <row r="72" spans="1:5" ht="16.5" thickBot="1">
      <c r="A72" s="75" t="s">
        <v>122</v>
      </c>
      <c r="B72" s="231" t="s">
        <v>123</v>
      </c>
      <c r="C72" s="232"/>
      <c r="D72" s="233"/>
      <c r="E72" s="66">
        <v>738</v>
      </c>
    </row>
    <row r="73" spans="1:5" ht="16.5" thickBot="1">
      <c r="A73" s="77" t="s">
        <v>124</v>
      </c>
      <c r="B73" s="234" t="s">
        <v>125</v>
      </c>
      <c r="C73" s="235"/>
      <c r="D73" s="236"/>
      <c r="E73" s="66">
        <v>492</v>
      </c>
    </row>
    <row r="74" spans="1:5" ht="16.5" thickBot="1">
      <c r="A74" s="75" t="s">
        <v>126</v>
      </c>
      <c r="B74" s="231" t="s">
        <v>127</v>
      </c>
      <c r="C74" s="232"/>
      <c r="D74" s="233"/>
      <c r="E74" s="66">
        <v>246</v>
      </c>
    </row>
    <row r="75" spans="1:5" ht="16.5" thickBot="1">
      <c r="A75" s="77" t="s">
        <v>128</v>
      </c>
      <c r="B75" s="234" t="s">
        <v>78</v>
      </c>
      <c r="C75" s="235"/>
      <c r="D75" s="236"/>
      <c r="E75" s="66">
        <v>1818</v>
      </c>
    </row>
    <row r="76" spans="1:5" ht="16.5" thickBot="1">
      <c r="A76" s="77" t="s">
        <v>129</v>
      </c>
      <c r="B76" s="234" t="s">
        <v>130</v>
      </c>
      <c r="C76" s="235"/>
      <c r="D76" s="236"/>
      <c r="E76" s="66">
        <v>1397</v>
      </c>
    </row>
    <row r="77" spans="1:5" ht="16.5" thickBot="1">
      <c r="A77" s="77" t="s">
        <v>131</v>
      </c>
      <c r="B77" s="231" t="s">
        <v>132</v>
      </c>
      <c r="C77" s="232"/>
      <c r="D77" s="233"/>
      <c r="E77" s="66">
        <v>5578</v>
      </c>
    </row>
    <row r="78" spans="1:5" ht="16.5" thickBot="1">
      <c r="A78" s="77" t="s">
        <v>131</v>
      </c>
      <c r="B78" s="231" t="s">
        <v>133</v>
      </c>
      <c r="C78" s="232"/>
      <c r="D78" s="233"/>
      <c r="E78" s="66">
        <v>1308</v>
      </c>
    </row>
    <row r="79" spans="1:5" ht="16.5" thickBot="1">
      <c r="A79" s="77" t="s">
        <v>131</v>
      </c>
      <c r="B79" s="231" t="s">
        <v>134</v>
      </c>
      <c r="C79" s="232"/>
      <c r="D79" s="233"/>
      <c r="E79" s="66">
        <v>1209</v>
      </c>
    </row>
    <row r="80" spans="1:5" ht="16.5" thickBot="1">
      <c r="A80" s="77" t="s">
        <v>131</v>
      </c>
      <c r="B80" s="231" t="s">
        <v>135</v>
      </c>
      <c r="C80" s="232"/>
      <c r="D80" s="233"/>
      <c r="E80" s="66">
        <v>3447</v>
      </c>
    </row>
    <row r="81" spans="1:5" ht="16.5" thickBot="1">
      <c r="A81" s="77" t="s">
        <v>131</v>
      </c>
      <c r="B81" s="231" t="s">
        <v>136</v>
      </c>
      <c r="C81" s="232"/>
      <c r="D81" s="233"/>
      <c r="E81" s="66">
        <v>1120</v>
      </c>
    </row>
    <row r="82" spans="1:5" ht="16.5" thickBot="1">
      <c r="A82" s="77" t="s">
        <v>137</v>
      </c>
      <c r="B82" s="231" t="s">
        <v>138</v>
      </c>
      <c r="C82" s="232"/>
      <c r="D82" s="233"/>
      <c r="E82" s="66">
        <v>1120</v>
      </c>
    </row>
    <row r="83" spans="1:5" ht="16.5" thickBot="1">
      <c r="A83" s="77" t="s">
        <v>129</v>
      </c>
      <c r="B83" s="231" t="s">
        <v>139</v>
      </c>
      <c r="C83" s="232"/>
      <c r="D83" s="233"/>
      <c r="E83" s="66">
        <v>2266</v>
      </c>
    </row>
    <row r="84" spans="1:5" ht="16.5" thickBot="1">
      <c r="A84" s="77" t="s">
        <v>140</v>
      </c>
      <c r="B84" s="231" t="s">
        <v>141</v>
      </c>
      <c r="C84" s="232"/>
      <c r="D84" s="233"/>
      <c r="E84" s="66">
        <v>9158</v>
      </c>
    </row>
    <row r="85" spans="1:5" ht="16.5" thickBot="1">
      <c r="A85" s="77" t="s">
        <v>142</v>
      </c>
      <c r="B85" s="231" t="s">
        <v>143</v>
      </c>
      <c r="C85" s="232"/>
      <c r="D85" s="233"/>
      <c r="E85" s="66">
        <v>868</v>
      </c>
    </row>
    <row r="86" spans="1:5" ht="16.5" thickBot="1">
      <c r="A86" s="77" t="s">
        <v>144</v>
      </c>
      <c r="B86" s="231" t="s">
        <v>145</v>
      </c>
      <c r="C86" s="232"/>
      <c r="D86" s="233"/>
      <c r="E86" s="66">
        <v>984</v>
      </c>
    </row>
    <row r="87" spans="1:5" ht="16.5" thickBot="1">
      <c r="A87" s="77" t="s">
        <v>146</v>
      </c>
      <c r="B87" s="231" t="s">
        <v>147</v>
      </c>
      <c r="C87" s="232"/>
      <c r="D87" s="233"/>
      <c r="E87" s="66">
        <v>672</v>
      </c>
    </row>
    <row r="88" spans="1:5" ht="15.75" thickBot="1">
      <c r="A88" s="65" t="s">
        <v>148</v>
      </c>
      <c r="B88" s="228" t="s">
        <v>79</v>
      </c>
      <c r="C88" s="229"/>
      <c r="D88" s="230"/>
      <c r="E88" s="66">
        <v>5185.6</v>
      </c>
    </row>
    <row r="89" spans="1:5" ht="15.75" thickBot="1">
      <c r="A89" s="65" t="s">
        <v>149</v>
      </c>
      <c r="B89" s="228" t="s">
        <v>94</v>
      </c>
      <c r="C89" s="229"/>
      <c r="D89" s="230"/>
      <c r="E89" s="66">
        <v>628</v>
      </c>
    </row>
    <row r="90" spans="1:5" ht="15.75" thickBot="1">
      <c r="A90" s="65" t="s">
        <v>150</v>
      </c>
      <c r="B90" s="228" t="s">
        <v>151</v>
      </c>
      <c r="C90" s="229"/>
      <c r="D90" s="230"/>
      <c r="E90" s="66">
        <v>697</v>
      </c>
    </row>
    <row r="91" spans="1:5" ht="15.75" thickBot="1">
      <c r="A91" s="65" t="s">
        <v>149</v>
      </c>
      <c r="B91" s="228" t="s">
        <v>151</v>
      </c>
      <c r="C91" s="229"/>
      <c r="D91" s="230"/>
      <c r="E91" s="66">
        <v>974</v>
      </c>
    </row>
    <row r="92" spans="1:5" ht="15.75" thickBot="1">
      <c r="A92" s="65" t="s">
        <v>152</v>
      </c>
      <c r="B92" s="228" t="s">
        <v>153</v>
      </c>
      <c r="C92" s="229"/>
      <c r="D92" s="230"/>
      <c r="E92" s="66">
        <v>6784</v>
      </c>
    </row>
    <row r="93" spans="1:5" ht="15.75" thickBot="1">
      <c r="A93" s="65" t="s">
        <v>154</v>
      </c>
      <c r="B93" s="228" t="s">
        <v>155</v>
      </c>
      <c r="C93" s="229"/>
      <c r="D93" s="230"/>
      <c r="E93" s="66">
        <v>633</v>
      </c>
    </row>
    <row r="94" spans="1:5" ht="15.75" thickBot="1">
      <c r="A94" s="65" t="s">
        <v>154</v>
      </c>
      <c r="B94" s="228" t="s">
        <v>156</v>
      </c>
      <c r="C94" s="229"/>
      <c r="D94" s="230"/>
      <c r="E94" s="66">
        <v>5933</v>
      </c>
    </row>
    <row r="95" spans="1:5" ht="15.75" thickBot="1">
      <c r="A95" s="65" t="s">
        <v>157</v>
      </c>
      <c r="B95" s="228" t="s">
        <v>94</v>
      </c>
      <c r="C95" s="229"/>
      <c r="D95" s="230"/>
      <c r="E95" s="66">
        <v>492</v>
      </c>
    </row>
    <row r="96" spans="1:5" ht="15.75" thickBot="1">
      <c r="A96" s="65" t="s">
        <v>158</v>
      </c>
      <c r="B96" s="228" t="s">
        <v>94</v>
      </c>
      <c r="C96" s="229"/>
      <c r="D96" s="230"/>
      <c r="E96" s="66">
        <v>984</v>
      </c>
    </row>
    <row r="97" spans="1:5" ht="15.75" thickBot="1">
      <c r="A97" s="65" t="s">
        <v>159</v>
      </c>
      <c r="B97" s="228" t="s">
        <v>80</v>
      </c>
      <c r="C97" s="229"/>
      <c r="D97" s="230"/>
      <c r="E97" s="66">
        <v>7728</v>
      </c>
    </row>
    <row r="98" spans="1:5" ht="15.75" thickBot="1">
      <c r="A98" s="65" t="s">
        <v>160</v>
      </c>
      <c r="B98" s="228" t="s">
        <v>151</v>
      </c>
      <c r="C98" s="229"/>
      <c r="D98" s="230"/>
      <c r="E98" s="66">
        <v>1111</v>
      </c>
    </row>
    <row r="99" spans="1:5" ht="15.75" thickBot="1">
      <c r="A99" s="65" t="s">
        <v>161</v>
      </c>
      <c r="B99" s="228" t="s">
        <v>151</v>
      </c>
      <c r="C99" s="229"/>
      <c r="D99" s="230"/>
      <c r="E99" s="66">
        <v>932</v>
      </c>
    </row>
    <row r="100" spans="1:5" ht="15.75" thickBot="1">
      <c r="A100" s="65" t="s">
        <v>161</v>
      </c>
      <c r="B100" s="228" t="s">
        <v>162</v>
      </c>
      <c r="C100" s="229"/>
      <c r="D100" s="230"/>
      <c r="E100" s="66">
        <v>1001</v>
      </c>
    </row>
    <row r="101" spans="1:5" ht="15.75" thickBot="1">
      <c r="A101" s="65" t="s">
        <v>163</v>
      </c>
      <c r="B101" s="228" t="s">
        <v>164</v>
      </c>
      <c r="C101" s="229"/>
      <c r="D101" s="230"/>
      <c r="E101" s="66">
        <v>3900</v>
      </c>
    </row>
    <row r="102" spans="1:5" ht="15.75" thickBot="1">
      <c r="A102" s="65" t="s">
        <v>165</v>
      </c>
      <c r="B102" s="228" t="s">
        <v>164</v>
      </c>
      <c r="C102" s="229"/>
      <c r="D102" s="230"/>
      <c r="E102" s="66">
        <v>1300</v>
      </c>
    </row>
    <row r="103" spans="1:5" ht="15.75" thickBot="1">
      <c r="A103" s="65" t="s">
        <v>129</v>
      </c>
      <c r="B103" s="228" t="s">
        <v>166</v>
      </c>
      <c r="C103" s="229"/>
      <c r="D103" s="230"/>
      <c r="E103" s="66">
        <v>2600</v>
      </c>
    </row>
    <row r="104" spans="1:5" ht="15.75" thickBot="1">
      <c r="A104" s="65" t="s">
        <v>167</v>
      </c>
      <c r="B104" s="228" t="s">
        <v>168</v>
      </c>
      <c r="C104" s="229"/>
      <c r="D104" s="230"/>
      <c r="E104" s="66">
        <v>3250</v>
      </c>
    </row>
    <row r="105" spans="1:5" ht="15.75" thickBot="1">
      <c r="A105" s="65" t="s">
        <v>169</v>
      </c>
      <c r="B105" s="228" t="s">
        <v>170</v>
      </c>
      <c r="C105" s="229"/>
      <c r="D105" s="230"/>
      <c r="E105" s="66">
        <v>6500</v>
      </c>
    </row>
    <row r="106" spans="1:5" ht="15.75" thickBot="1">
      <c r="A106" s="65" t="s">
        <v>131</v>
      </c>
      <c r="B106" s="228" t="s">
        <v>171</v>
      </c>
      <c r="C106" s="229"/>
      <c r="D106" s="230"/>
      <c r="E106" s="66">
        <v>1300</v>
      </c>
    </row>
  </sheetData>
  <sheetProtection/>
  <mergeCells count="58">
    <mergeCell ref="A1:E1"/>
    <mergeCell ref="A2:E2"/>
    <mergeCell ref="B50:D50"/>
    <mergeCell ref="B51:D51"/>
    <mergeCell ref="B52:D52"/>
    <mergeCell ref="B53:D53"/>
    <mergeCell ref="B54:D54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105:D105"/>
    <mergeCell ref="B106:D106"/>
    <mergeCell ref="B99:D99"/>
    <mergeCell ref="B100:D100"/>
    <mergeCell ref="B101:D101"/>
    <mergeCell ref="B102:D102"/>
    <mergeCell ref="B103:D103"/>
    <mergeCell ref="B104:D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2017-05-23T16:45:30Z</cp:lastPrinted>
  <dcterms:created xsi:type="dcterms:W3CDTF">2015-10-12T10:40:12Z</dcterms:created>
  <dcterms:modified xsi:type="dcterms:W3CDTF">2018-03-05T13:33:06Z</dcterms:modified>
  <cp:category/>
  <cp:version/>
  <cp:contentType/>
  <cp:contentStatus/>
</cp:coreProperties>
</file>