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610" windowHeight="11640" activeTab="0"/>
  </bookViews>
  <sheets>
    <sheet name="2017" sheetId="1" r:id="rId1"/>
    <sheet name="2016" sheetId="2" r:id="rId2"/>
    <sheet name="2015 (2)" sheetId="3" r:id="rId3"/>
    <sheet name="2015" sheetId="4" r:id="rId4"/>
    <sheet name="2014" sheetId="5" r:id="rId5"/>
  </sheets>
  <definedNames>
    <definedName name="_xlnm.Print_Area" localSheetId="3">'2015'!$A$1:$F$51</definedName>
    <definedName name="_xlnm.Print_Area" localSheetId="2">'2015 (2)'!$A$1:$F$35</definedName>
    <definedName name="_xlnm.Print_Area" localSheetId="1">'2016'!$A$1:$F$34</definedName>
  </definedNames>
  <calcPr fullCalcOnLoad="1" refMode="R1C1"/>
</workbook>
</file>

<file path=xl/sharedStrings.xml><?xml version="1.0" encoding="utf-8"?>
<sst xmlns="http://schemas.openxmlformats.org/spreadsheetml/2006/main" count="349" uniqueCount="135">
  <si>
    <t>Начислено</t>
  </si>
  <si>
    <t>Поступило (оплата)</t>
  </si>
  <si>
    <t>Содержание жилья</t>
  </si>
  <si>
    <t>Вывоз ТБО</t>
  </si>
  <si>
    <t>Итого</t>
  </si>
  <si>
    <t>Расходы на управление МКД</t>
  </si>
  <si>
    <t>Вид</t>
  </si>
  <si>
    <t>1.</t>
  </si>
  <si>
    <t>Услуги управления</t>
  </si>
  <si>
    <t>2.</t>
  </si>
  <si>
    <t>3.</t>
  </si>
  <si>
    <t>4.</t>
  </si>
  <si>
    <t>Содержание общего имущества, в т.ч.</t>
  </si>
  <si>
    <t>-</t>
  </si>
  <si>
    <t>Всего работ за период</t>
  </si>
  <si>
    <t>Задолженность населения на 31.12.2014г., в т.ч.</t>
  </si>
  <si>
    <t>- за содержание жилья, в т.ч.</t>
  </si>
  <si>
    <t>Дата</t>
  </si>
  <si>
    <t>Сумма, рублей</t>
  </si>
  <si>
    <t xml:space="preserve">Общая плошадь квартир </t>
  </si>
  <si>
    <t>кв.м.</t>
  </si>
  <si>
    <t xml:space="preserve">Остаток на 01.01.2015 г. </t>
  </si>
  <si>
    <t>руб. (прибыль)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</si>
  <si>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</si>
  <si>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</si>
  <si>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</si>
  <si>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</si>
  <si>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</si>
  <si>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</si>
  <si>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</si>
  <si>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</si>
  <si>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</si>
  <si>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</si>
  <si>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</si>
  <si>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</si>
  <si>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Санитарное содержание прилегающей территории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</si>
  <si>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</si>
  <si>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</si>
  <si>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</si>
  <si>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</si>
  <si>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</si>
  <si>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</si>
  <si>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</si>
  <si>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</si>
  <si>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</si>
  <si>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</si>
  <si>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</si>
  <si>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Персонифицированный учет МКД (за 2014 год)</t>
  </si>
  <si>
    <t>Обслуживание ВГО</t>
  </si>
  <si>
    <t>№ п/п</t>
  </si>
  <si>
    <t>Всего работ  за период</t>
  </si>
  <si>
    <t xml:space="preserve">     - за декабрь 2014 года</t>
  </si>
  <si>
    <t>Сумма работ</t>
  </si>
  <si>
    <t>Вывоз КГМ</t>
  </si>
  <si>
    <t>6.</t>
  </si>
  <si>
    <t>Экономист ООО «УК Старый город»                                                                   Хромушина Т.В.</t>
  </si>
  <si>
    <t>Вывоз и складирование ТБО</t>
  </si>
  <si>
    <t>двор</t>
  </si>
  <si>
    <t xml:space="preserve">Выполненные работы </t>
  </si>
  <si>
    <t>Сальдо на 01.01.2015г (по начислениям) (+)</t>
  </si>
  <si>
    <t>Ул. Артиллерийская, д.17-21</t>
  </si>
  <si>
    <t>В управлении ООО «УК Старый Город» - с 01.03.2014  года</t>
  </si>
  <si>
    <t>Общая площадь квартир –  2026,77 м.кв.</t>
  </si>
  <si>
    <t>Остаток на 01.03.2014 года – 0</t>
  </si>
  <si>
    <t>Задолженность на 01.03.2014 г</t>
  </si>
  <si>
    <t>Услуги ЖЭУ</t>
  </si>
  <si>
    <t>(вывоз КГМ)</t>
  </si>
  <si>
    <t>Услуги ЖЭУ (вывоз КГМ)</t>
  </si>
  <si>
    <t>Осмотр помещений на предмет утечки</t>
  </si>
  <si>
    <t>Очистка канализации</t>
  </si>
  <si>
    <t>40645,80</t>
  </si>
  <si>
    <t>09,04,2014</t>
  </si>
  <si>
    <t>осмотр помещений на предмет утечки</t>
  </si>
  <si>
    <t>27,10,2014</t>
  </si>
  <si>
    <t>27,11,2014</t>
  </si>
  <si>
    <t>очистка канализации</t>
  </si>
  <si>
    <t>17,12,2014</t>
  </si>
  <si>
    <t>В управлении ООО «УК Старый Город» -  с 01.03.2014  года</t>
  </si>
  <si>
    <t>кгм</t>
  </si>
  <si>
    <t>осмотр э/сетей, замена электросчетчиков</t>
  </si>
  <si>
    <t>осмотр э/сетей</t>
  </si>
  <si>
    <t>общестроительные работы</t>
  </si>
  <si>
    <t>осмотр сетей водоснабжения, водоотведения, ремонтные работы</t>
  </si>
  <si>
    <t>+окос</t>
  </si>
  <si>
    <t>конт.площадка</t>
  </si>
  <si>
    <t>осмотр системы отопления, проверка отопительных приборов на прогрев</t>
  </si>
  <si>
    <t>арс</t>
  </si>
  <si>
    <t>Услуги аварийной службы</t>
  </si>
  <si>
    <t>в год</t>
  </si>
  <si>
    <t>Ул. Артиллерийская, д. 17 - 17А - 19</t>
  </si>
  <si>
    <t>Справочно: финансовый результат с учетом задолженности</t>
  </si>
  <si>
    <t>Задолженность населения на 31.12.2015 г..</t>
  </si>
  <si>
    <t>август</t>
  </si>
  <si>
    <t>январь</t>
  </si>
  <si>
    <t>октябрь</t>
  </si>
  <si>
    <t>осмотр систем водоснабжения, водоотведения</t>
  </si>
  <si>
    <t>осмотр э/сетей, смена ламп</t>
  </si>
  <si>
    <t>Сальдо на 31.12.2015 г.</t>
  </si>
  <si>
    <t>Персонифицированный учет МКД  за  2016 г.</t>
  </si>
  <si>
    <t>Задолженность на 01.01.2016</t>
  </si>
  <si>
    <t>Задолженность на 31.12.2016г</t>
  </si>
  <si>
    <t xml:space="preserve">Остаток на 01.01.2016 г. </t>
  </si>
  <si>
    <t>Задолженность на 01.01.2016 г.</t>
  </si>
  <si>
    <t>Сальдо на 31.12.2016 г.</t>
  </si>
  <si>
    <t>Задолженность населения на 31.12.2016 г.</t>
  </si>
  <si>
    <t>Осмотр электрических сетей</t>
  </si>
  <si>
    <t>Очистка канализационной системы</t>
  </si>
  <si>
    <t>Осмотр чердачных и подвальных помещений</t>
  </si>
  <si>
    <t>Аварийка</t>
  </si>
  <si>
    <t>Смена внутренних трубопроводов, вентилей и клапанов</t>
  </si>
  <si>
    <t>Ремонт групповых щитков</t>
  </si>
  <si>
    <t xml:space="preserve">Смена вентилей и клапанов обратных муфтовых </t>
  </si>
  <si>
    <t>Прокладка трубопроводов водоснабжения</t>
  </si>
  <si>
    <t xml:space="preserve">Разводка по устройствам и подключение жил кабелей </t>
  </si>
  <si>
    <t xml:space="preserve">Обследование электрических сетей 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</si>
  <si>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</si>
  <si>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</si>
  <si>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</si>
  <si>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</si>
  <si>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</si>
  <si>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</si>
  <si>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</si>
  <si>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покос не входит</t>
  </si>
  <si>
    <t>Хол.вода на соид</t>
  </si>
  <si>
    <t>Электроэнергия на соид</t>
  </si>
  <si>
    <t>Обследование электрических сетей.  Смена ламп накаливания, выключателя.Ремонт патронов</t>
  </si>
  <si>
    <t>Обследование электрических сетей.  Смена ламп накаливания, патронов, выключателя</t>
  </si>
  <si>
    <t xml:space="preserve">Обследование электрических сетей. </t>
  </si>
  <si>
    <t>Обследование электрических сетей. Отключение, разводка, подключение жил кабеля</t>
  </si>
  <si>
    <t>Разовый вывоз КГМ</t>
  </si>
  <si>
    <t>Покос</t>
  </si>
  <si>
    <t>Ремонт кровельного конька, очистка желобов</t>
  </si>
  <si>
    <t>Аварийные работы. Засор кух. Стояка</t>
  </si>
  <si>
    <t>Аварийные работы. Нет света</t>
  </si>
  <si>
    <t>Санитарное содержание прилегающей территории, покос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</si>
</sst>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00"/>
  </numFmts>
  <fonts count="49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4"/>
      <color rgb="FF000000"/>
      <name val="Times New Roman"/>
      <family val="1"/>
    </font>
    <font>
      <sz val="12"/>
      <color rgb="FF000000"/>
      <name val="Times New Roman"/>
      <family val="1"/>
    </font>
    <font>
      <sz val="11"/>
      <color rgb="FF000000"/>
      <name val="Calibri"/>
      <family val="2"/>
    </font>
    <font>
      <sz val="12"/>
      <color rgb="FFFF0000"/>
      <name val="Times New Roman"/>
      <family val="1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2" tint="-0.0999699980020523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17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3" fillId="33" borderId="0" xfId="0" applyNumberFormat="1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4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1" fillId="33" borderId="0" xfId="0" applyNumberFormat="1" applyFont="1" applyFill="1" applyAlignment="1">
      <alignment vertical="center"/>
    </xf>
    <xf numFmtId="0" fontId="2" fillId="34" borderId="13" xfId="0" applyFont="1" applyFill="1" applyBorder="1" applyAlignment="1">
      <alignment horizontal="center" vertical="center"/>
    </xf>
    <xf numFmtId="0" fontId="1" fillId="34" borderId="0" xfId="0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0" fontId="2" fillId="36" borderId="13" xfId="0" applyFont="1" applyFill="1" applyBorder="1" applyAlignment="1">
      <alignment horizontal="center" vertical="center"/>
    </xf>
    <xf numFmtId="0" fontId="1" fillId="36" borderId="0" xfId="0" applyFont="1" applyFill="1" applyAlignment="1">
      <alignment horizontal="center" vertical="center"/>
    </xf>
    <xf numFmtId="0" fontId="1" fillId="36" borderId="0" xfId="0" applyFont="1" applyFill="1" applyAlignment="1">
      <alignment vertical="center"/>
    </xf>
    <xf numFmtId="0" fontId="2" fillId="3" borderId="13" xfId="0" applyFont="1" applyFill="1" applyBorder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2" fillId="5" borderId="13" xfId="0" applyFont="1" applyFill="1" applyBorder="1" applyAlignment="1">
      <alignment horizontal="center" vertical="center"/>
    </xf>
    <xf numFmtId="0" fontId="1" fillId="5" borderId="0" xfId="0" applyFont="1" applyFill="1" applyAlignment="1">
      <alignment vertical="center"/>
    </xf>
    <xf numFmtId="14" fontId="2" fillId="37" borderId="13" xfId="0" applyNumberFormat="1" applyFont="1" applyFill="1" applyBorder="1" applyAlignment="1">
      <alignment horizontal="center" vertical="center"/>
    </xf>
    <xf numFmtId="4" fontId="2" fillId="37" borderId="13" xfId="0" applyNumberFormat="1" applyFont="1" applyFill="1" applyBorder="1" applyAlignment="1">
      <alignment horizontal="center" vertical="center"/>
    </xf>
    <xf numFmtId="14" fontId="2" fillId="35" borderId="13" xfId="0" applyNumberFormat="1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14" fontId="2" fillId="4" borderId="13" xfId="0" applyNumberFormat="1" applyFont="1" applyFill="1" applyBorder="1" applyAlignment="1">
      <alignment horizontal="center" vertical="center"/>
    </xf>
    <xf numFmtId="4" fontId="2" fillId="5" borderId="13" xfId="0" applyNumberFormat="1" applyFont="1" applyFill="1" applyBorder="1" applyAlignment="1">
      <alignment horizontal="center" vertical="center"/>
    </xf>
    <xf numFmtId="14" fontId="2" fillId="5" borderId="13" xfId="0" applyNumberFormat="1" applyFont="1" applyFill="1" applyBorder="1" applyAlignment="1">
      <alignment horizontal="center" vertical="center"/>
    </xf>
    <xf numFmtId="14" fontId="2" fillId="36" borderId="13" xfId="0" applyNumberFormat="1" applyFont="1" applyFill="1" applyBorder="1" applyAlignment="1">
      <alignment horizontal="center" vertical="center"/>
    </xf>
    <xf numFmtId="4" fontId="2" fillId="36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5" fillId="0" borderId="16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vertical="center" wrapText="1"/>
    </xf>
    <xf numFmtId="0" fontId="5" fillId="0" borderId="1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6" xfId="0" applyFont="1" applyBorder="1" applyAlignment="1">
      <alignment horizontal="center" vertical="center" wrapText="1"/>
    </xf>
    <xf numFmtId="0" fontId="5" fillId="0" borderId="18" xfId="0" applyFont="1" applyBorder="1" applyAlignment="1">
      <alignment vertical="center" wrapText="1"/>
    </xf>
    <xf numFmtId="0" fontId="5" fillId="0" borderId="19" xfId="0" applyFont="1" applyBorder="1" applyAlignment="1">
      <alignment vertical="center" wrapText="1"/>
    </xf>
    <xf numFmtId="0" fontId="45" fillId="0" borderId="19" xfId="0" applyFont="1" applyBorder="1" applyAlignment="1">
      <alignment vertical="center" wrapText="1"/>
    </xf>
    <xf numFmtId="0" fontId="4" fillId="0" borderId="19" xfId="0" applyFont="1" applyBorder="1" applyAlignment="1">
      <alignment vertical="center" wrapText="1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46" fillId="0" borderId="0" xfId="0" applyFont="1" applyAlignment="1">
      <alignment horizontal="center" vertical="center"/>
    </xf>
    <xf numFmtId="0" fontId="47" fillId="0" borderId="20" xfId="0" applyFont="1" applyBorder="1" applyAlignment="1">
      <alignment vertical="center"/>
    </xf>
    <xf numFmtId="0" fontId="47" fillId="0" borderId="21" xfId="0" applyFont="1" applyBorder="1" applyAlignment="1">
      <alignment vertical="center"/>
    </xf>
    <xf numFmtId="0" fontId="47" fillId="0" borderId="22" xfId="0" applyFont="1" applyBorder="1" applyAlignment="1">
      <alignment vertical="center"/>
    </xf>
    <xf numFmtId="0" fontId="47" fillId="0" borderId="23" xfId="0" applyFont="1" applyBorder="1" applyAlignment="1">
      <alignment vertical="center"/>
    </xf>
    <xf numFmtId="0" fontId="47" fillId="0" borderId="23" xfId="0" applyFont="1" applyBorder="1" applyAlignment="1">
      <alignment horizontal="right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24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4" fillId="0" borderId="16" xfId="0" applyFont="1" applyBorder="1" applyAlignment="1">
      <alignment vertical="center" wrapText="1"/>
    </xf>
    <xf numFmtId="0" fontId="4" fillId="0" borderId="25" xfId="0" applyFont="1" applyBorder="1" applyAlignment="1">
      <alignment vertical="center" wrapText="1"/>
    </xf>
    <xf numFmtId="0" fontId="46" fillId="0" borderId="0" xfId="0" applyFont="1" applyAlignment="1">
      <alignment vertical="center"/>
    </xf>
    <xf numFmtId="0" fontId="5" fillId="0" borderId="26" xfId="0" applyFont="1" applyBorder="1" applyAlignment="1">
      <alignment horizontal="center" vertical="center" wrapText="1"/>
    </xf>
    <xf numFmtId="0" fontId="4" fillId="0" borderId="26" xfId="0" applyFont="1" applyBorder="1" applyAlignment="1">
      <alignment vertical="center" wrapText="1"/>
    </xf>
    <xf numFmtId="4" fontId="2" fillId="4" borderId="13" xfId="0" applyNumberFormat="1" applyFont="1" applyFill="1" applyBorder="1" applyAlignment="1">
      <alignment horizontal="center" vertical="center"/>
    </xf>
    <xf numFmtId="2" fontId="1" fillId="33" borderId="13" xfId="0" applyNumberFormat="1" applyFont="1" applyFill="1" applyBorder="1" applyAlignment="1">
      <alignment vertical="center"/>
    </xf>
    <xf numFmtId="0" fontId="2" fillId="38" borderId="13" xfId="0" applyFont="1" applyFill="1" applyBorder="1" applyAlignment="1">
      <alignment horizontal="center" vertical="center"/>
    </xf>
    <xf numFmtId="14" fontId="2" fillId="38" borderId="13" xfId="0" applyNumberFormat="1" applyFont="1" applyFill="1" applyBorder="1" applyAlignment="1">
      <alignment horizontal="center" vertical="center"/>
    </xf>
    <xf numFmtId="4" fontId="2" fillId="38" borderId="13" xfId="0" applyNumberFormat="1" applyFont="1" applyFill="1" applyBorder="1" applyAlignment="1">
      <alignment horizontal="center" vertical="center"/>
    </xf>
    <xf numFmtId="0" fontId="2" fillId="38" borderId="0" xfId="0" applyFont="1" applyFill="1" applyAlignment="1">
      <alignment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center" vertical="center"/>
    </xf>
    <xf numFmtId="4" fontId="2" fillId="39" borderId="13" xfId="0" applyNumberFormat="1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2" fontId="1" fillId="33" borderId="0" xfId="0" applyNumberFormat="1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/>
    </xf>
    <xf numFmtId="14" fontId="2" fillId="0" borderId="13" xfId="0" applyNumberFormat="1" applyFont="1" applyBorder="1" applyAlignment="1">
      <alignment horizontal="center"/>
    </xf>
    <xf numFmtId="0" fontId="2" fillId="40" borderId="13" xfId="0" applyFont="1" applyFill="1" applyBorder="1" applyAlignment="1">
      <alignment horizontal="center"/>
    </xf>
    <xf numFmtId="0" fontId="2" fillId="41" borderId="13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 vertical="center" wrapText="1"/>
    </xf>
    <xf numFmtId="4" fontId="1" fillId="33" borderId="28" xfId="0" applyNumberFormat="1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 wrapText="1"/>
    </xf>
    <xf numFmtId="4" fontId="1" fillId="33" borderId="30" xfId="0" applyNumberFormat="1" applyFont="1" applyFill="1" applyBorder="1" applyAlignment="1">
      <alignment horizontal="center" vertical="center"/>
    </xf>
    <xf numFmtId="0" fontId="3" fillId="33" borderId="31" xfId="0" applyFont="1" applyFill="1" applyBorder="1" applyAlignment="1">
      <alignment horizontal="center" vertical="center" wrapText="1"/>
    </xf>
    <xf numFmtId="4" fontId="3" fillId="33" borderId="32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48" fillId="33" borderId="0" xfId="0" applyFont="1" applyFill="1" applyAlignment="1">
      <alignment vertical="center"/>
    </xf>
    <xf numFmtId="4" fontId="1" fillId="0" borderId="24" xfId="0" applyNumberFormat="1" applyFont="1" applyBorder="1" applyAlignment="1">
      <alignment horizontal="center" vertical="center" wrapText="1"/>
    </xf>
    <xf numFmtId="0" fontId="44" fillId="33" borderId="13" xfId="0" applyFont="1" applyFill="1" applyBorder="1" applyAlignment="1">
      <alignment horizontal="center" vertical="center"/>
    </xf>
    <xf numFmtId="14" fontId="46" fillId="33" borderId="13" xfId="0" applyNumberFormat="1" applyFont="1" applyFill="1" applyBorder="1" applyAlignment="1">
      <alignment horizontal="center" vertical="center"/>
    </xf>
    <xf numFmtId="0" fontId="46" fillId="41" borderId="13" xfId="0" applyFont="1" applyFill="1" applyBorder="1" applyAlignment="1">
      <alignment horizontal="center" vertical="center"/>
    </xf>
    <xf numFmtId="0" fontId="46" fillId="33" borderId="13" xfId="0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9" borderId="13" xfId="0" applyNumberFormat="1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0" fillId="0" borderId="0" xfId="0" applyFont="1" applyBorder="1" applyAlignment="1">
      <alignment/>
    </xf>
    <xf numFmtId="1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46" fillId="42" borderId="13" xfId="0" applyFont="1" applyFill="1" applyBorder="1" applyAlignment="1">
      <alignment horizontal="center" vertical="center"/>
    </xf>
    <xf numFmtId="0" fontId="46" fillId="43" borderId="13" xfId="0" applyFont="1" applyFill="1" applyBorder="1" applyAlignment="1">
      <alignment horizontal="center" vertical="center"/>
    </xf>
    <xf numFmtId="0" fontId="46" fillId="33" borderId="33" xfId="0" applyFont="1" applyFill="1" applyBorder="1" applyAlignment="1">
      <alignment horizontal="left" vertical="center" wrapText="1"/>
    </xf>
    <xf numFmtId="0" fontId="46" fillId="33" borderId="34" xfId="0" applyFont="1" applyFill="1" applyBorder="1" applyAlignment="1">
      <alignment horizontal="left" vertical="center" wrapText="1"/>
    </xf>
    <xf numFmtId="0" fontId="46" fillId="33" borderId="35" xfId="0" applyFont="1" applyFill="1" applyBorder="1" applyAlignment="1">
      <alignment horizontal="left" vertical="center" wrapText="1"/>
    </xf>
    <xf numFmtId="0" fontId="46" fillId="33" borderId="33" xfId="0" applyFont="1" applyFill="1" applyBorder="1" applyAlignment="1">
      <alignment horizontal="left" vertical="center"/>
    </xf>
    <xf numFmtId="0" fontId="46" fillId="33" borderId="34" xfId="0" applyFont="1" applyFill="1" applyBorder="1" applyAlignment="1">
      <alignment horizontal="left" vertical="center"/>
    </xf>
    <xf numFmtId="0" fontId="46" fillId="33" borderId="35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3" borderId="12" xfId="0" applyFont="1" applyFill="1" applyBorder="1" applyAlignment="1">
      <alignment vertical="center" wrapText="1"/>
    </xf>
    <xf numFmtId="49" fontId="1" fillId="33" borderId="0" xfId="0" applyNumberFormat="1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left" vertical="center" wrapText="1"/>
    </xf>
    <xf numFmtId="0" fontId="3" fillId="33" borderId="36" xfId="0" applyFont="1" applyFill="1" applyBorder="1" applyAlignment="1">
      <alignment vertical="center" wrapText="1"/>
    </xf>
    <xf numFmtId="0" fontId="3" fillId="33" borderId="11" xfId="0" applyFont="1" applyFill="1" applyBorder="1" applyAlignment="1">
      <alignment horizontal="left" vertical="center"/>
    </xf>
    <xf numFmtId="0" fontId="3" fillId="33" borderId="37" xfId="0" applyFont="1" applyFill="1" applyBorder="1" applyAlignment="1">
      <alignment horizontal="left" vertical="center"/>
    </xf>
    <xf numFmtId="0" fontId="3" fillId="33" borderId="38" xfId="0" applyFont="1" applyFill="1" applyBorder="1" applyAlignment="1">
      <alignment horizontal="left" vertical="center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0" fontId="44" fillId="33" borderId="33" xfId="0" applyFont="1" applyFill="1" applyBorder="1" applyAlignment="1">
      <alignment horizontal="center" vertical="center"/>
    </xf>
    <xf numFmtId="0" fontId="44" fillId="33" borderId="34" xfId="0" applyFont="1" applyFill="1" applyBorder="1" applyAlignment="1">
      <alignment horizontal="center" vertical="center"/>
    </xf>
    <xf numFmtId="0" fontId="44" fillId="33" borderId="35" xfId="0" applyFont="1" applyFill="1" applyBorder="1" applyAlignment="1">
      <alignment horizontal="center" vertical="center"/>
    </xf>
    <xf numFmtId="0" fontId="1" fillId="39" borderId="33" xfId="0" applyFont="1" applyFill="1" applyBorder="1" applyAlignment="1">
      <alignment horizontal="left" vertical="center" wrapText="1"/>
    </xf>
    <xf numFmtId="0" fontId="1" fillId="39" borderId="34" xfId="0" applyFont="1" applyFill="1" applyBorder="1" applyAlignment="1">
      <alignment horizontal="left" vertical="center" wrapText="1"/>
    </xf>
    <xf numFmtId="0" fontId="1" fillId="39" borderId="35" xfId="0" applyFont="1" applyFill="1" applyBorder="1" applyAlignment="1">
      <alignment horizontal="left" vertical="center" wrapText="1"/>
    </xf>
    <xf numFmtId="0" fontId="3" fillId="3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left" wrapText="1"/>
    </xf>
    <xf numFmtId="0" fontId="2" fillId="0" borderId="33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39" borderId="33" xfId="0" applyFont="1" applyFill="1" applyBorder="1" applyAlignment="1">
      <alignment horizontal="left" vertical="center" wrapText="1"/>
    </xf>
    <xf numFmtId="0" fontId="2" fillId="39" borderId="34" xfId="0" applyFont="1" applyFill="1" applyBorder="1" applyAlignment="1">
      <alignment horizontal="left" vertical="center" wrapText="1"/>
    </xf>
    <xf numFmtId="0" fontId="2" fillId="39" borderId="35" xfId="0" applyFont="1" applyFill="1" applyBorder="1" applyAlignment="1">
      <alignment horizontal="left" vertical="center" wrapText="1"/>
    </xf>
    <xf numFmtId="4" fontId="2" fillId="4" borderId="33" xfId="0" applyNumberFormat="1" applyFont="1" applyFill="1" applyBorder="1" applyAlignment="1">
      <alignment horizontal="left" vertical="center"/>
    </xf>
    <xf numFmtId="4" fontId="2" fillId="4" borderId="34" xfId="0" applyNumberFormat="1" applyFont="1" applyFill="1" applyBorder="1" applyAlignment="1">
      <alignment horizontal="left" vertical="center"/>
    </xf>
    <xf numFmtId="4" fontId="2" fillId="4" borderId="35" xfId="0" applyNumberFormat="1" applyFont="1" applyFill="1" applyBorder="1" applyAlignment="1">
      <alignment horizontal="left" vertical="center"/>
    </xf>
    <xf numFmtId="0" fontId="2" fillId="5" borderId="33" xfId="0" applyFont="1" applyFill="1" applyBorder="1" applyAlignment="1">
      <alignment horizontal="left" vertical="center" wrapText="1"/>
    </xf>
    <xf numFmtId="0" fontId="2" fillId="5" borderId="34" xfId="0" applyFont="1" applyFill="1" applyBorder="1" applyAlignment="1">
      <alignment horizontal="left" vertical="center" wrapText="1"/>
    </xf>
    <xf numFmtId="0" fontId="2" fillId="5" borderId="35" xfId="0" applyFont="1" applyFill="1" applyBorder="1" applyAlignment="1">
      <alignment horizontal="left" vertical="center" wrapText="1"/>
    </xf>
    <xf numFmtId="0" fontId="2" fillId="38" borderId="33" xfId="0" applyFont="1" applyFill="1" applyBorder="1" applyAlignment="1">
      <alignment horizontal="left" vertical="center" wrapText="1"/>
    </xf>
    <xf numFmtId="0" fontId="2" fillId="38" borderId="34" xfId="0" applyFont="1" applyFill="1" applyBorder="1" applyAlignment="1">
      <alignment horizontal="left" vertical="center" wrapText="1"/>
    </xf>
    <xf numFmtId="0" fontId="2" fillId="38" borderId="35" xfId="0" applyFont="1" applyFill="1" applyBorder="1" applyAlignment="1">
      <alignment horizontal="left" vertical="center" wrapText="1"/>
    </xf>
    <xf numFmtId="0" fontId="2" fillId="37" borderId="33" xfId="0" applyFont="1" applyFill="1" applyBorder="1" applyAlignment="1">
      <alignment horizontal="left" vertical="center" wrapText="1"/>
    </xf>
    <xf numFmtId="0" fontId="2" fillId="37" borderId="34" xfId="0" applyFont="1" applyFill="1" applyBorder="1" applyAlignment="1">
      <alignment horizontal="left" vertical="center" wrapText="1"/>
    </xf>
    <xf numFmtId="0" fontId="2" fillId="37" borderId="35" xfId="0" applyFont="1" applyFill="1" applyBorder="1" applyAlignment="1">
      <alignment horizontal="left" vertical="center" wrapText="1"/>
    </xf>
    <xf numFmtId="0" fontId="2" fillId="44" borderId="33" xfId="0" applyFont="1" applyFill="1" applyBorder="1" applyAlignment="1">
      <alignment horizontal="left" vertical="center" wrapText="1"/>
    </xf>
    <xf numFmtId="0" fontId="2" fillId="44" borderId="34" xfId="0" applyFont="1" applyFill="1" applyBorder="1" applyAlignment="1">
      <alignment horizontal="left" vertical="center" wrapText="1"/>
    </xf>
    <xf numFmtId="0" fontId="2" fillId="44" borderId="35" xfId="0" applyFont="1" applyFill="1" applyBorder="1" applyAlignment="1">
      <alignment horizontal="left" vertical="center" wrapText="1"/>
    </xf>
    <xf numFmtId="0" fontId="2" fillId="36" borderId="33" xfId="0" applyFont="1" applyFill="1" applyBorder="1" applyAlignment="1">
      <alignment horizontal="left" wrapText="1"/>
    </xf>
    <xf numFmtId="0" fontId="2" fillId="36" borderId="34" xfId="0" applyFont="1" applyFill="1" applyBorder="1" applyAlignment="1">
      <alignment horizontal="left" wrapText="1"/>
    </xf>
    <xf numFmtId="0" fontId="2" fillId="36" borderId="35" xfId="0" applyFont="1" applyFill="1" applyBorder="1" applyAlignment="1">
      <alignment horizontal="left" wrapText="1"/>
    </xf>
    <xf numFmtId="0" fontId="3" fillId="33" borderId="12" xfId="0" applyFont="1" applyFill="1" applyBorder="1" applyAlignment="1">
      <alignment vertical="center" wrapText="1"/>
    </xf>
    <xf numFmtId="49" fontId="1" fillId="33" borderId="39" xfId="0" applyNumberFormat="1" applyFont="1" applyFill="1" applyBorder="1" applyAlignment="1">
      <alignment horizontal="center" vertical="center"/>
    </xf>
    <xf numFmtId="49" fontId="1" fillId="33" borderId="24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4"/>
  <sheetViews>
    <sheetView tabSelected="1" zoomScalePageLayoutView="0" workbookViewId="0" topLeftCell="A39">
      <selection activeCell="D8" sqref="D8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30" t="s">
        <v>115</v>
      </c>
      <c r="B1" s="130"/>
      <c r="C1" s="130"/>
      <c r="D1" s="130"/>
      <c r="E1" s="130"/>
      <c r="F1" s="130"/>
      <c r="G1" s="108"/>
    </row>
    <row r="2" spans="1:8" ht="15.75">
      <c r="A2" s="130" t="s">
        <v>89</v>
      </c>
      <c r="B2" s="130"/>
      <c r="C2" s="130"/>
      <c r="D2" s="130"/>
      <c r="E2" s="130"/>
      <c r="F2" s="130"/>
      <c r="G2" s="7"/>
      <c r="H2" s="8"/>
    </row>
    <row r="3" ht="9" customHeight="1"/>
    <row r="4" spans="1:6" ht="15.75" hidden="1" outlineLevel="1">
      <c r="A4" s="10" t="s">
        <v>77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2063.97</v>
      </c>
      <c r="E5" s="10" t="s">
        <v>20</v>
      </c>
      <c r="F5" s="10"/>
    </row>
    <row r="6" ht="9" customHeight="1" collapsed="1"/>
    <row r="7" spans="1:6" ht="15.75">
      <c r="A7" s="7" t="s">
        <v>116</v>
      </c>
      <c r="C7" s="7"/>
      <c r="D7" s="11">
        <f>'2016'!F32</f>
        <v>11381.873999999953</v>
      </c>
      <c r="E7" s="7" t="s">
        <v>22</v>
      </c>
      <c r="F7" s="7"/>
    </row>
    <row r="8" spans="1:6" ht="15.75">
      <c r="A8" s="7" t="s">
        <v>117</v>
      </c>
      <c r="C8" s="10"/>
      <c r="D8" s="12">
        <f>C17</f>
        <v>-132335.08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9" s="9" customFormat="1" ht="32.25" customHeight="1">
      <c r="A10" s="4" t="s">
        <v>26</v>
      </c>
      <c r="B10" s="14" t="s">
        <v>27</v>
      </c>
      <c r="C10" s="15" t="s">
        <v>118</v>
      </c>
      <c r="D10" s="15" t="s">
        <v>0</v>
      </c>
      <c r="E10" s="15" t="s">
        <v>29</v>
      </c>
      <c r="F10" s="15" t="s">
        <v>119</v>
      </c>
      <c r="I10" s="9" t="s">
        <v>88</v>
      </c>
    </row>
    <row r="11" spans="1:9" s="17" customFormat="1" ht="30" customHeight="1">
      <c r="A11" s="4">
        <v>1</v>
      </c>
      <c r="B11" s="16" t="s">
        <v>2</v>
      </c>
      <c r="C11" s="74">
        <v>-98434.79999999999</v>
      </c>
      <c r="D11" s="72">
        <f>155898-12806.69</f>
        <v>143091.31</v>
      </c>
      <c r="E11" s="72">
        <v>145101.5</v>
      </c>
      <c r="F11" s="72">
        <f aca="true" t="shared" si="0" ref="F11:F16">C11-D11+E11</f>
        <v>-96424.60999999999</v>
      </c>
      <c r="G11" s="14" t="s">
        <v>45</v>
      </c>
      <c r="H11" s="14">
        <v>10.7</v>
      </c>
      <c r="I11" s="90">
        <f>H11*12*H21</f>
        <v>265013.7479999999</v>
      </c>
    </row>
    <row r="12" spans="1:9" s="17" customFormat="1" ht="15.75" customHeight="1">
      <c r="A12" s="4">
        <v>2</v>
      </c>
      <c r="B12" s="16" t="s">
        <v>3</v>
      </c>
      <c r="C12" s="74">
        <v>-26160</v>
      </c>
      <c r="D12" s="72">
        <f>42644.16-535.36</f>
        <v>42108.8</v>
      </c>
      <c r="E12" s="72">
        <v>39143.88</v>
      </c>
      <c r="F12" s="72">
        <f t="shared" si="0"/>
        <v>-29124.920000000006</v>
      </c>
      <c r="G12" s="14" t="s">
        <v>46</v>
      </c>
      <c r="H12" s="14">
        <v>3</v>
      </c>
      <c r="I12" s="91">
        <f>H12*12*H21</f>
        <v>74302.92</v>
      </c>
    </row>
    <row r="13" spans="1:9" s="17" customFormat="1" ht="30" customHeight="1">
      <c r="A13" s="4">
        <v>3</v>
      </c>
      <c r="B13" s="16" t="s">
        <v>48</v>
      </c>
      <c r="C13" s="74">
        <v>-2271.710000000001</v>
      </c>
      <c r="D13" s="72">
        <f>6019.5-513.01</f>
        <v>5506.49</v>
      </c>
      <c r="E13" s="72">
        <v>4425.32</v>
      </c>
      <c r="F13" s="72">
        <f t="shared" si="0"/>
        <v>-3352.880000000001</v>
      </c>
      <c r="G13" s="14" t="s">
        <v>57</v>
      </c>
      <c r="H13" s="14">
        <f>3.9</f>
        <v>3.9</v>
      </c>
      <c r="I13" s="91">
        <f>H13*12*H21</f>
        <v>96593.79599999999</v>
      </c>
    </row>
    <row r="14" spans="1:9" s="17" customFormat="1" ht="15.75">
      <c r="A14" s="4">
        <v>4</v>
      </c>
      <c r="B14" s="16" t="s">
        <v>53</v>
      </c>
      <c r="C14" s="74">
        <v>-5468.5700000000015</v>
      </c>
      <c r="D14" s="72">
        <f>8661-110.7</f>
        <v>8550.3</v>
      </c>
      <c r="E14" s="72">
        <v>7894.98</v>
      </c>
      <c r="F14" s="72">
        <f t="shared" si="0"/>
        <v>-6123.890000000001</v>
      </c>
      <c r="G14" s="14" t="s">
        <v>78</v>
      </c>
      <c r="H14" s="14">
        <v>0.5</v>
      </c>
      <c r="I14" s="90">
        <f>H14*12*H21</f>
        <v>12383.82</v>
      </c>
    </row>
    <row r="15" spans="1:9" s="17" customFormat="1" ht="31.5">
      <c r="A15" s="4">
        <v>5</v>
      </c>
      <c r="B15" s="16" t="s">
        <v>123</v>
      </c>
      <c r="C15" s="110">
        <v>0</v>
      </c>
      <c r="D15" s="73">
        <f>236.88-460.08+223.2+305.78</f>
        <v>305.78</v>
      </c>
      <c r="E15" s="73">
        <v>305.78</v>
      </c>
      <c r="F15" s="72">
        <f t="shared" si="0"/>
        <v>0</v>
      </c>
      <c r="G15" s="10"/>
      <c r="H15" s="10"/>
      <c r="I15" s="11"/>
    </row>
    <row r="16" spans="1:9" s="17" customFormat="1" ht="31.5">
      <c r="A16" s="4">
        <v>6</v>
      </c>
      <c r="B16" s="16" t="s">
        <v>124</v>
      </c>
      <c r="C16" s="110">
        <v>0</v>
      </c>
      <c r="D16" s="73">
        <f>18834.54-18834.54+13450.63</f>
        <v>13450.63</v>
      </c>
      <c r="E16" s="73">
        <v>13450.63</v>
      </c>
      <c r="F16" s="72">
        <f t="shared" si="0"/>
        <v>0</v>
      </c>
      <c r="G16" s="10"/>
      <c r="H16" s="10"/>
      <c r="I16" s="11"/>
    </row>
    <row r="17" spans="1:6" ht="19.5" customHeight="1">
      <c r="A17" s="4"/>
      <c r="B17" s="16" t="s">
        <v>4</v>
      </c>
      <c r="C17" s="73">
        <f>SUM(C11:C16)</f>
        <v>-132335.08</v>
      </c>
      <c r="D17" s="73">
        <f>SUM(D11:D16)</f>
        <v>213013.30999999997</v>
      </c>
      <c r="E17" s="73">
        <f>SUM(E11:E16)</f>
        <v>210322.09000000003</v>
      </c>
      <c r="F17" s="73">
        <f>SUM(F11:F16)</f>
        <v>-135026.30000000002</v>
      </c>
    </row>
    <row r="18" ht="11.25" customHeight="1">
      <c r="I18" s="109" t="s">
        <v>122</v>
      </c>
    </row>
    <row r="19" spans="1:6" ht="15.75">
      <c r="A19" s="130" t="s">
        <v>30</v>
      </c>
      <c r="B19" s="130"/>
      <c r="C19" s="130"/>
      <c r="D19" s="130"/>
      <c r="E19" s="130"/>
      <c r="F19" s="130"/>
    </row>
    <row r="20" spans="1:8" ht="15.75">
      <c r="A20" s="108"/>
      <c r="B20" s="108"/>
      <c r="C20" s="108"/>
      <c r="D20" s="108"/>
      <c r="E20" s="108"/>
      <c r="F20" s="108"/>
      <c r="H20" s="5" t="s">
        <v>31</v>
      </c>
    </row>
    <row r="21" spans="1:8" ht="33" customHeight="1">
      <c r="A21" s="15" t="s">
        <v>44</v>
      </c>
      <c r="B21" s="131" t="s">
        <v>6</v>
      </c>
      <c r="C21" s="131"/>
      <c r="D21" s="131"/>
      <c r="E21" s="131"/>
      <c r="F21" s="18" t="s">
        <v>18</v>
      </c>
      <c r="G21" s="19"/>
      <c r="H21" s="5">
        <f>D5</f>
        <v>2063.97</v>
      </c>
    </row>
    <row r="22" spans="1:11" ht="18" customHeight="1">
      <c r="A22" s="102">
        <v>1</v>
      </c>
      <c r="B22" s="132" t="s">
        <v>8</v>
      </c>
      <c r="C22" s="132"/>
      <c r="D22" s="132"/>
      <c r="E22" s="132"/>
      <c r="F22" s="103">
        <f>I12</f>
        <v>74302.92</v>
      </c>
      <c r="G22" s="10"/>
      <c r="H22" s="5" t="s">
        <v>32</v>
      </c>
      <c r="I22" s="14" t="s">
        <v>33</v>
      </c>
      <c r="J22" s="14" t="s">
        <v>34</v>
      </c>
      <c r="K22" s="14" t="s">
        <v>84</v>
      </c>
    </row>
    <row r="23" spans="1:11" ht="18" customHeight="1">
      <c r="A23" s="104">
        <v>2</v>
      </c>
      <c r="B23" s="133" t="s">
        <v>48</v>
      </c>
      <c r="C23" s="133"/>
      <c r="D23" s="133"/>
      <c r="E23" s="133"/>
      <c r="F23" s="105">
        <f>D13</f>
        <v>5506.49</v>
      </c>
      <c r="G23" s="10"/>
      <c r="I23" s="81">
        <v>3804</v>
      </c>
      <c r="J23" s="14" t="s">
        <v>13</v>
      </c>
      <c r="K23" s="14">
        <v>1087</v>
      </c>
    </row>
    <row r="24" spans="1:11" ht="18" customHeight="1">
      <c r="A24" s="104">
        <v>3</v>
      </c>
      <c r="B24" s="133" t="s">
        <v>134</v>
      </c>
      <c r="C24" s="133"/>
      <c r="D24" s="133"/>
      <c r="E24" s="133"/>
      <c r="F24" s="105">
        <f>I13+F47</f>
        <v>98192.79599999999</v>
      </c>
      <c r="I24" s="81">
        <f>I23*12</f>
        <v>45648</v>
      </c>
      <c r="J24" s="14" t="s">
        <v>13</v>
      </c>
      <c r="K24" s="14">
        <f>K23*12</f>
        <v>13044</v>
      </c>
    </row>
    <row r="25" spans="1:10" ht="18" customHeight="1">
      <c r="A25" s="104">
        <v>4</v>
      </c>
      <c r="B25" s="133" t="s">
        <v>12</v>
      </c>
      <c r="C25" s="133"/>
      <c r="D25" s="133"/>
      <c r="E25" s="133"/>
      <c r="F25" s="105">
        <f>F26+F27+F28</f>
        <v>30657</v>
      </c>
      <c r="G25" s="29"/>
      <c r="I25" s="134"/>
      <c r="J25" s="96"/>
    </row>
    <row r="26" spans="1:10" ht="16.5" customHeight="1">
      <c r="A26" s="104" t="s">
        <v>13</v>
      </c>
      <c r="B26" s="133" t="s">
        <v>36</v>
      </c>
      <c r="C26" s="133"/>
      <c r="D26" s="133"/>
      <c r="E26" s="133"/>
      <c r="F26" s="105">
        <v>0</v>
      </c>
      <c r="G26" s="10"/>
      <c r="I26" s="134"/>
      <c r="J26" s="10"/>
    </row>
    <row r="27" spans="1:7" ht="16.5" customHeight="1">
      <c r="A27" s="104" t="s">
        <v>13</v>
      </c>
      <c r="B27" s="133" t="s">
        <v>37</v>
      </c>
      <c r="C27" s="133"/>
      <c r="D27" s="133"/>
      <c r="E27" s="133"/>
      <c r="F27" s="105">
        <f>F42+F43+F44+F45</f>
        <v>2907</v>
      </c>
      <c r="G27" s="10"/>
    </row>
    <row r="28" spans="1:7" ht="16.5" customHeight="1">
      <c r="A28" s="104" t="s">
        <v>13</v>
      </c>
      <c r="B28" s="133" t="s">
        <v>38</v>
      </c>
      <c r="C28" s="133"/>
      <c r="D28" s="133"/>
      <c r="E28" s="133"/>
      <c r="F28" s="105">
        <f>F48</f>
        <v>27750</v>
      </c>
      <c r="G28" s="10"/>
    </row>
    <row r="29" spans="1:10" ht="17.25" customHeight="1">
      <c r="A29" s="104">
        <v>5</v>
      </c>
      <c r="B29" s="135" t="s">
        <v>53</v>
      </c>
      <c r="C29" s="135"/>
      <c r="D29" s="135"/>
      <c r="E29" s="135"/>
      <c r="F29" s="105">
        <f>I14</f>
        <v>12383.82</v>
      </c>
      <c r="G29" s="10"/>
      <c r="H29" s="10"/>
      <c r="I29" s="10"/>
      <c r="J29" s="10"/>
    </row>
    <row r="30" spans="1:10" ht="17.25" customHeight="1">
      <c r="A30" s="104">
        <v>6</v>
      </c>
      <c r="B30" s="135" t="s">
        <v>87</v>
      </c>
      <c r="C30" s="135"/>
      <c r="D30" s="135"/>
      <c r="E30" s="135"/>
      <c r="F30" s="105">
        <f>F49+F50</f>
        <v>2760</v>
      </c>
      <c r="G30" s="10"/>
      <c r="H30" s="10"/>
      <c r="I30" s="10"/>
      <c r="J30" s="10"/>
    </row>
    <row r="31" spans="1:10" s="25" customFormat="1" ht="15.75">
      <c r="A31" s="104">
        <v>7</v>
      </c>
      <c r="B31" s="135" t="s">
        <v>56</v>
      </c>
      <c r="C31" s="135"/>
      <c r="D31" s="135"/>
      <c r="E31" s="135"/>
      <c r="F31" s="105">
        <f>D12</f>
        <v>42108.8</v>
      </c>
      <c r="G31" s="7"/>
      <c r="H31" s="10"/>
      <c r="I31" s="10"/>
      <c r="J31" s="7"/>
    </row>
    <row r="32" spans="1:10" s="25" customFormat="1" ht="15.75">
      <c r="A32" s="22">
        <v>8</v>
      </c>
      <c r="B32" s="135" t="s">
        <v>123</v>
      </c>
      <c r="C32" s="135"/>
      <c r="D32" s="135"/>
      <c r="E32" s="135"/>
      <c r="F32" s="3">
        <f>D15</f>
        <v>305.78</v>
      </c>
      <c r="G32" s="7"/>
      <c r="H32" s="10"/>
      <c r="I32" s="10"/>
      <c r="J32" s="7"/>
    </row>
    <row r="33" spans="1:10" s="25" customFormat="1" ht="15.75">
      <c r="A33" s="22">
        <v>9</v>
      </c>
      <c r="B33" s="135" t="s">
        <v>124</v>
      </c>
      <c r="C33" s="135"/>
      <c r="D33" s="135"/>
      <c r="E33" s="135"/>
      <c r="F33" s="3">
        <f>D16</f>
        <v>13450.63</v>
      </c>
      <c r="G33" s="7"/>
      <c r="H33" s="10"/>
      <c r="I33" s="10"/>
      <c r="J33" s="7"/>
    </row>
    <row r="34" spans="1:10" ht="15.75">
      <c r="A34" s="106"/>
      <c r="B34" s="136" t="s">
        <v>14</v>
      </c>
      <c r="C34" s="136"/>
      <c r="D34" s="136"/>
      <c r="E34" s="136"/>
      <c r="F34" s="107">
        <f>F22+F23+F24+F25+F31+F30+F29+F32+F33</f>
        <v>279668.23600000003</v>
      </c>
      <c r="H34" s="10"/>
      <c r="I34" s="10"/>
      <c r="J34" s="10"/>
    </row>
    <row r="35" spans="8:10" ht="18" customHeight="1">
      <c r="H35" s="10"/>
      <c r="I35" s="10"/>
      <c r="J35" s="10"/>
    </row>
    <row r="36" spans="1:10" ht="20.25" customHeight="1">
      <c r="A36" s="137" t="s">
        <v>120</v>
      </c>
      <c r="B36" s="138"/>
      <c r="C36" s="138"/>
      <c r="D36" s="138"/>
      <c r="E36" s="139"/>
      <c r="F36" s="3">
        <f>D7+D17-F34</f>
        <v>-55273.05200000011</v>
      </c>
      <c r="H36" s="10"/>
      <c r="I36" s="10"/>
      <c r="J36" s="10"/>
    </row>
    <row r="37" spans="1:10" ht="18" customHeight="1">
      <c r="A37" s="140" t="s">
        <v>121</v>
      </c>
      <c r="B37" s="140"/>
      <c r="C37" s="140"/>
      <c r="D37" s="140"/>
      <c r="E37" s="140"/>
      <c r="F37" s="3">
        <f>F17</f>
        <v>-135026.30000000002</v>
      </c>
      <c r="H37" s="10"/>
      <c r="I37" s="10"/>
      <c r="J37" s="10"/>
    </row>
    <row r="38" spans="1:6" ht="18" customHeight="1">
      <c r="A38" s="141" t="s">
        <v>90</v>
      </c>
      <c r="B38" s="141"/>
      <c r="C38" s="141"/>
      <c r="D38" s="141"/>
      <c r="E38" s="141"/>
      <c r="F38" s="3">
        <f>F36+F37</f>
        <v>-190299.35200000013</v>
      </c>
    </row>
    <row r="41" spans="1:6" s="31" customFormat="1" ht="15.75">
      <c r="A41" s="111" t="s">
        <v>26</v>
      </c>
      <c r="B41" s="111" t="s">
        <v>17</v>
      </c>
      <c r="C41" s="142" t="s">
        <v>39</v>
      </c>
      <c r="D41" s="143"/>
      <c r="E41" s="144"/>
      <c r="F41" s="111" t="s">
        <v>40</v>
      </c>
    </row>
    <row r="42" spans="1:6" ht="48" customHeight="1">
      <c r="A42" s="111"/>
      <c r="B42" s="112">
        <v>42765</v>
      </c>
      <c r="C42" s="124" t="s">
        <v>125</v>
      </c>
      <c r="D42" s="125"/>
      <c r="E42" s="126"/>
      <c r="F42" s="113">
        <v>684</v>
      </c>
    </row>
    <row r="43" spans="1:6" ht="42" customHeight="1">
      <c r="A43" s="114"/>
      <c r="B43" s="112">
        <v>42828</v>
      </c>
      <c r="C43" s="124" t="s">
        <v>126</v>
      </c>
      <c r="D43" s="125"/>
      <c r="E43" s="126"/>
      <c r="F43" s="113">
        <v>1058</v>
      </c>
    </row>
    <row r="44" spans="1:6" ht="15.75">
      <c r="A44" s="114"/>
      <c r="B44" s="112">
        <v>43018</v>
      </c>
      <c r="C44" s="124" t="s">
        <v>127</v>
      </c>
      <c r="D44" s="125"/>
      <c r="E44" s="126"/>
      <c r="F44" s="113">
        <v>425</v>
      </c>
    </row>
    <row r="45" spans="1:7" ht="15.75">
      <c r="A45" s="114"/>
      <c r="B45" s="112">
        <v>43028</v>
      </c>
      <c r="C45" s="124" t="s">
        <v>128</v>
      </c>
      <c r="D45" s="125"/>
      <c r="E45" s="126"/>
      <c r="F45" s="113">
        <v>740</v>
      </c>
      <c r="G45" s="9"/>
    </row>
    <row r="46" spans="1:6" ht="15.75">
      <c r="A46" s="111"/>
      <c r="B46" s="112">
        <v>43039</v>
      </c>
      <c r="C46" s="124" t="s">
        <v>129</v>
      </c>
      <c r="D46" s="125"/>
      <c r="E46" s="126"/>
      <c r="F46" s="114">
        <v>1600</v>
      </c>
    </row>
    <row r="47" spans="1:6" ht="28.5" customHeight="1">
      <c r="A47" s="111"/>
      <c r="B47" s="112">
        <v>42916</v>
      </c>
      <c r="C47" s="124" t="s">
        <v>130</v>
      </c>
      <c r="D47" s="125"/>
      <c r="E47" s="126"/>
      <c r="F47" s="114">
        <v>1599</v>
      </c>
    </row>
    <row r="48" spans="1:6" s="89" customFormat="1" ht="29.25" customHeight="1">
      <c r="A48" s="111"/>
      <c r="B48" s="112">
        <v>42891</v>
      </c>
      <c r="C48" s="124" t="s">
        <v>131</v>
      </c>
      <c r="D48" s="125"/>
      <c r="E48" s="126"/>
      <c r="F48" s="123">
        <v>27750</v>
      </c>
    </row>
    <row r="49" spans="1:6" s="89" customFormat="1" ht="15.75">
      <c r="A49" s="111"/>
      <c r="B49" s="112">
        <v>42955</v>
      </c>
      <c r="C49" s="127" t="s">
        <v>132</v>
      </c>
      <c r="D49" s="128"/>
      <c r="E49" s="129"/>
      <c r="F49" s="122">
        <v>1380</v>
      </c>
    </row>
    <row r="50" spans="1:6" ht="15.75">
      <c r="A50" s="111"/>
      <c r="B50" s="112">
        <v>43009</v>
      </c>
      <c r="C50" s="127" t="s">
        <v>133</v>
      </c>
      <c r="D50" s="128"/>
      <c r="E50" s="129"/>
      <c r="F50" s="122">
        <v>1380</v>
      </c>
    </row>
    <row r="51" spans="1:7" ht="15.75">
      <c r="A51" s="115"/>
      <c r="B51" s="116"/>
      <c r="C51" s="145"/>
      <c r="D51" s="146"/>
      <c r="E51" s="147"/>
      <c r="F51" s="117"/>
      <c r="G51" s="9"/>
    </row>
    <row r="52" spans="1:6" ht="28.5" customHeight="1">
      <c r="A52" s="148" t="s">
        <v>41</v>
      </c>
      <c r="B52" s="148"/>
      <c r="C52" s="148"/>
      <c r="D52" s="148"/>
      <c r="E52" s="148"/>
      <c r="F52" s="118">
        <f>SUM(F42:F51)</f>
        <v>36616</v>
      </c>
    </row>
    <row r="53" spans="1:6" ht="15.75">
      <c r="A53" s="119"/>
      <c r="B53" s="120"/>
      <c r="C53" s="119"/>
      <c r="D53" s="119"/>
      <c r="E53" s="119"/>
      <c r="F53" s="121"/>
    </row>
    <row r="54" spans="1:6" ht="15.75">
      <c r="A54" s="119"/>
      <c r="B54" s="120"/>
      <c r="C54" s="119"/>
      <c r="D54" s="119"/>
      <c r="E54" s="119"/>
      <c r="F54" s="121"/>
    </row>
  </sheetData>
  <sheetProtection/>
  <mergeCells count="33">
    <mergeCell ref="C46:E46"/>
    <mergeCell ref="C47:E47"/>
    <mergeCell ref="C51:E51"/>
    <mergeCell ref="A52:E52"/>
    <mergeCell ref="A38:E38"/>
    <mergeCell ref="C41:E41"/>
    <mergeCell ref="C42:E42"/>
    <mergeCell ref="C43:E43"/>
    <mergeCell ref="C44:E44"/>
    <mergeCell ref="C45:E45"/>
    <mergeCell ref="B30:E30"/>
    <mergeCell ref="B31:E31"/>
    <mergeCell ref="B34:E34"/>
    <mergeCell ref="A36:E36"/>
    <mergeCell ref="A37:E37"/>
    <mergeCell ref="B32:E32"/>
    <mergeCell ref="B33:E33"/>
    <mergeCell ref="B25:E25"/>
    <mergeCell ref="I25:I26"/>
    <mergeCell ref="B26:E26"/>
    <mergeCell ref="B27:E27"/>
    <mergeCell ref="B28:E28"/>
    <mergeCell ref="B29:E29"/>
    <mergeCell ref="C48:E48"/>
    <mergeCell ref="C49:E49"/>
    <mergeCell ref="C50:E50"/>
    <mergeCell ref="A1:F1"/>
    <mergeCell ref="A2:F2"/>
    <mergeCell ref="A19:F19"/>
    <mergeCell ref="B21:E21"/>
    <mergeCell ref="B22:E22"/>
    <mergeCell ref="B23:E23"/>
    <mergeCell ref="B24:E2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K55"/>
  <sheetViews>
    <sheetView view="pageBreakPreview" zoomScaleSheetLayoutView="100" zoomScalePageLayoutView="0" workbookViewId="0" topLeftCell="A18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30" t="s">
        <v>98</v>
      </c>
      <c r="B1" s="130"/>
      <c r="C1" s="130"/>
      <c r="D1" s="130"/>
      <c r="E1" s="130"/>
      <c r="F1" s="130"/>
      <c r="G1" s="95"/>
    </row>
    <row r="2" spans="1:8" ht="15.75">
      <c r="A2" s="130" t="s">
        <v>89</v>
      </c>
      <c r="B2" s="130"/>
      <c r="C2" s="130"/>
      <c r="D2" s="130"/>
      <c r="E2" s="130"/>
      <c r="F2" s="130"/>
      <c r="G2" s="7"/>
      <c r="H2" s="8"/>
    </row>
    <row r="3" ht="9" customHeight="1"/>
    <row r="4" spans="1:6" ht="15.75" hidden="1" outlineLevel="1">
      <c r="A4" s="10" t="s">
        <v>77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2063.97</v>
      </c>
      <c r="E5" s="10" t="s">
        <v>20</v>
      </c>
      <c r="F5" s="10"/>
    </row>
    <row r="6" ht="9" customHeight="1" collapsed="1"/>
    <row r="7" spans="1:6" ht="15.75">
      <c r="A7" s="7" t="s">
        <v>101</v>
      </c>
      <c r="C7" s="7"/>
      <c r="D7" s="11">
        <f>'2015'!F32</f>
        <v>53255.409999999974</v>
      </c>
      <c r="E7" s="7" t="s">
        <v>22</v>
      </c>
      <c r="F7" s="7"/>
    </row>
    <row r="8" spans="1:6" ht="15.75">
      <c r="A8" s="7" t="s">
        <v>102</v>
      </c>
      <c r="C8" s="10"/>
      <c r="D8" s="12">
        <f>C15</f>
        <v>-114186.89999999998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9" s="9" customFormat="1" ht="32.25" customHeight="1">
      <c r="A10" s="4" t="s">
        <v>26</v>
      </c>
      <c r="B10" s="14" t="s">
        <v>27</v>
      </c>
      <c r="C10" s="15" t="s">
        <v>99</v>
      </c>
      <c r="D10" s="15" t="s">
        <v>0</v>
      </c>
      <c r="E10" s="15" t="s">
        <v>29</v>
      </c>
      <c r="F10" s="15" t="s">
        <v>100</v>
      </c>
      <c r="I10" s="9" t="s">
        <v>88</v>
      </c>
    </row>
    <row r="11" spans="1:9" s="17" customFormat="1" ht="30" customHeight="1">
      <c r="A11" s="4">
        <v>1</v>
      </c>
      <c r="B11" s="16" t="s">
        <v>2</v>
      </c>
      <c r="C11" s="74">
        <f>'2015'!F11</f>
        <v>-84944.69999999998</v>
      </c>
      <c r="D11" s="72">
        <f>155898</f>
        <v>155898</v>
      </c>
      <c r="E11" s="72">
        <v>142407.9</v>
      </c>
      <c r="F11" s="72">
        <f>C11-D11+E11</f>
        <v>-98434.79999999999</v>
      </c>
      <c r="G11" s="14" t="s">
        <v>45</v>
      </c>
      <c r="H11" s="14">
        <v>10.7</v>
      </c>
      <c r="I11" s="90">
        <f>H11*12*H19</f>
        <v>265013.7479999999</v>
      </c>
    </row>
    <row r="12" spans="1:9" s="17" customFormat="1" ht="15.75" customHeight="1">
      <c r="A12" s="4">
        <v>2</v>
      </c>
      <c r="B12" s="16" t="s">
        <v>3</v>
      </c>
      <c r="C12" s="74">
        <f>'2015'!F12</f>
        <v>-22651.920000000002</v>
      </c>
      <c r="D12" s="72">
        <f>42019.2+1019.52</f>
        <v>43038.719999999994</v>
      </c>
      <c r="E12" s="72">
        <v>39530.64</v>
      </c>
      <c r="F12" s="72">
        <f>C12-D12+E12</f>
        <v>-26160</v>
      </c>
      <c r="G12" s="14" t="s">
        <v>46</v>
      </c>
      <c r="H12" s="14">
        <v>3</v>
      </c>
      <c r="I12" s="91">
        <f>H12*12*H19</f>
        <v>74302.92</v>
      </c>
    </row>
    <row r="13" spans="1:9" s="17" customFormat="1" ht="30" customHeight="1">
      <c r="A13" s="4">
        <v>3</v>
      </c>
      <c r="B13" s="16" t="s">
        <v>48</v>
      </c>
      <c r="C13" s="74">
        <f>'2015'!F13</f>
        <v>-1871.13</v>
      </c>
      <c r="D13" s="72">
        <f>3724.32</f>
        <v>3724.32</v>
      </c>
      <c r="E13" s="72">
        <v>3323.74</v>
      </c>
      <c r="F13" s="72">
        <f>C13-D13+E13</f>
        <v>-2271.710000000001</v>
      </c>
      <c r="G13" s="14" t="s">
        <v>57</v>
      </c>
      <c r="H13" s="14">
        <f>3.9</f>
        <v>3.9</v>
      </c>
      <c r="I13" s="91">
        <f>H13*12*H19</f>
        <v>96593.79599999999</v>
      </c>
    </row>
    <row r="14" spans="1:9" s="17" customFormat="1" ht="15.75">
      <c r="A14" s="4">
        <v>4</v>
      </c>
      <c r="B14" s="16" t="s">
        <v>53</v>
      </c>
      <c r="C14" s="74">
        <f>'2015'!F14</f>
        <v>-4719.150000000001</v>
      </c>
      <c r="D14" s="72">
        <f>8661</f>
        <v>8661</v>
      </c>
      <c r="E14" s="72">
        <v>7911.58</v>
      </c>
      <c r="F14" s="72">
        <f>C14-D14+E14</f>
        <v>-5468.5700000000015</v>
      </c>
      <c r="G14" s="14" t="s">
        <v>78</v>
      </c>
      <c r="H14" s="14">
        <v>0.5</v>
      </c>
      <c r="I14" s="90">
        <f>H14*12*H19</f>
        <v>12383.82</v>
      </c>
    </row>
    <row r="15" spans="1:6" ht="19.5" customHeight="1">
      <c r="A15" s="4"/>
      <c r="B15" s="16" t="s">
        <v>4</v>
      </c>
      <c r="C15" s="73">
        <f>SUM(C11:C14)</f>
        <v>-114186.89999999998</v>
      </c>
      <c r="D15" s="73">
        <f>SUM(D11:D14)</f>
        <v>211322.04</v>
      </c>
      <c r="E15" s="73">
        <f>SUM(E11:E14)</f>
        <v>193173.85999999996</v>
      </c>
      <c r="F15" s="73">
        <f>SUM(F11:F14)</f>
        <v>-132335.08</v>
      </c>
    </row>
    <row r="16" ht="11.25" customHeight="1"/>
    <row r="17" spans="1:6" ht="15.75">
      <c r="A17" s="130" t="s">
        <v>30</v>
      </c>
      <c r="B17" s="130"/>
      <c r="C17" s="130"/>
      <c r="D17" s="130"/>
      <c r="E17" s="130"/>
      <c r="F17" s="130"/>
    </row>
    <row r="18" spans="1:8" ht="15.75">
      <c r="A18" s="95"/>
      <c r="B18" s="95"/>
      <c r="C18" s="95"/>
      <c r="D18" s="95"/>
      <c r="E18" s="95"/>
      <c r="F18" s="95"/>
      <c r="H18" s="5" t="s">
        <v>31</v>
      </c>
    </row>
    <row r="19" spans="1:8" ht="33" customHeight="1">
      <c r="A19" s="15" t="s">
        <v>44</v>
      </c>
      <c r="B19" s="131" t="s">
        <v>6</v>
      </c>
      <c r="C19" s="131"/>
      <c r="D19" s="131"/>
      <c r="E19" s="131"/>
      <c r="F19" s="18" t="s">
        <v>18</v>
      </c>
      <c r="G19" s="19"/>
      <c r="H19" s="5">
        <f>D5</f>
        <v>2063.97</v>
      </c>
    </row>
    <row r="20" spans="1:11" ht="18" customHeight="1">
      <c r="A20" s="102">
        <v>1</v>
      </c>
      <c r="B20" s="132" t="s">
        <v>8</v>
      </c>
      <c r="C20" s="132"/>
      <c r="D20" s="132"/>
      <c r="E20" s="132"/>
      <c r="F20" s="103">
        <f>I12</f>
        <v>74302.92</v>
      </c>
      <c r="G20" s="10"/>
      <c r="H20" s="5" t="s">
        <v>32</v>
      </c>
      <c r="I20" s="14" t="s">
        <v>33</v>
      </c>
      <c r="J20" s="14" t="s">
        <v>34</v>
      </c>
      <c r="K20" s="14" t="s">
        <v>84</v>
      </c>
    </row>
    <row r="21" spans="1:11" ht="18" customHeight="1">
      <c r="A21" s="104">
        <v>2</v>
      </c>
      <c r="B21" s="133" t="s">
        <v>48</v>
      </c>
      <c r="C21" s="133"/>
      <c r="D21" s="133"/>
      <c r="E21" s="133"/>
      <c r="F21" s="105">
        <f>D13</f>
        <v>3724.32</v>
      </c>
      <c r="G21" s="10"/>
      <c r="I21" s="81">
        <v>3804</v>
      </c>
      <c r="J21" s="14" t="s">
        <v>13</v>
      </c>
      <c r="K21" s="14">
        <v>1087</v>
      </c>
    </row>
    <row r="22" spans="1:11" ht="18" customHeight="1">
      <c r="A22" s="104">
        <v>3</v>
      </c>
      <c r="B22" s="133" t="s">
        <v>35</v>
      </c>
      <c r="C22" s="133"/>
      <c r="D22" s="133"/>
      <c r="E22" s="133"/>
      <c r="F22" s="105">
        <f>I13</f>
        <v>96593.79599999999</v>
      </c>
      <c r="I22" s="81">
        <f>I21*12</f>
        <v>45648</v>
      </c>
      <c r="J22" s="14" t="s">
        <v>13</v>
      </c>
      <c r="K22" s="14">
        <f>K21*12</f>
        <v>13044</v>
      </c>
    </row>
    <row r="23" spans="1:10" ht="18" customHeight="1">
      <c r="A23" s="104">
        <v>4</v>
      </c>
      <c r="B23" s="133" t="s">
        <v>12</v>
      </c>
      <c r="C23" s="133"/>
      <c r="D23" s="133"/>
      <c r="E23" s="133"/>
      <c r="F23" s="105">
        <f>F24+F25+F26</f>
        <v>18253</v>
      </c>
      <c r="G23" s="29">
        <f>F55</f>
        <v>23152</v>
      </c>
      <c r="I23" s="134"/>
      <c r="J23" s="96"/>
    </row>
    <row r="24" spans="1:10" ht="16.5" customHeight="1">
      <c r="A24" s="104" t="s">
        <v>13</v>
      </c>
      <c r="B24" s="133" t="s">
        <v>36</v>
      </c>
      <c r="C24" s="133"/>
      <c r="D24" s="133"/>
      <c r="E24" s="133"/>
      <c r="F24" s="105">
        <f>F39+F40+F41+F43+F48+F49+F51+F52</f>
        <v>14053</v>
      </c>
      <c r="G24" s="10"/>
      <c r="I24" s="134"/>
      <c r="J24" s="10"/>
    </row>
    <row r="25" spans="1:7" ht="16.5" customHeight="1">
      <c r="A25" s="104" t="s">
        <v>13</v>
      </c>
      <c r="B25" s="133" t="s">
        <v>37</v>
      </c>
      <c r="C25" s="133"/>
      <c r="D25" s="133"/>
      <c r="E25" s="133"/>
      <c r="F25" s="105">
        <f>F38+F45+F46+F47+F53+F54</f>
        <v>4200</v>
      </c>
      <c r="G25" s="10"/>
    </row>
    <row r="26" spans="1:7" ht="16.5" customHeight="1">
      <c r="A26" s="104" t="s">
        <v>13</v>
      </c>
      <c r="B26" s="133" t="s">
        <v>38</v>
      </c>
      <c r="C26" s="133"/>
      <c r="D26" s="133"/>
      <c r="E26" s="133"/>
      <c r="F26" s="105">
        <v>0</v>
      </c>
      <c r="G26" s="10"/>
    </row>
    <row r="27" spans="1:10" ht="17.25" customHeight="1">
      <c r="A27" s="104">
        <v>5</v>
      </c>
      <c r="B27" s="135" t="s">
        <v>53</v>
      </c>
      <c r="C27" s="135"/>
      <c r="D27" s="135"/>
      <c r="E27" s="135"/>
      <c r="F27" s="105">
        <f>I14</f>
        <v>12383.82</v>
      </c>
      <c r="G27" s="10"/>
      <c r="H27" s="10"/>
      <c r="I27" s="10"/>
      <c r="J27" s="10"/>
    </row>
    <row r="28" spans="1:10" ht="17.25" customHeight="1">
      <c r="A28" s="104">
        <v>6</v>
      </c>
      <c r="B28" s="135" t="s">
        <v>87</v>
      </c>
      <c r="C28" s="135"/>
      <c r="D28" s="135"/>
      <c r="E28" s="135"/>
      <c r="F28" s="105">
        <f>F42+F44+F50</f>
        <v>4899</v>
      </c>
      <c r="G28" s="10"/>
      <c r="H28" s="10"/>
      <c r="I28" s="10"/>
      <c r="J28" s="10"/>
    </row>
    <row r="29" spans="1:10" s="25" customFormat="1" ht="15.75">
      <c r="A29" s="104">
        <v>7</v>
      </c>
      <c r="B29" s="135" t="s">
        <v>56</v>
      </c>
      <c r="C29" s="135"/>
      <c r="D29" s="135"/>
      <c r="E29" s="135"/>
      <c r="F29" s="105">
        <f>D12</f>
        <v>43038.719999999994</v>
      </c>
      <c r="G29" s="7"/>
      <c r="H29" s="10"/>
      <c r="I29" s="10"/>
      <c r="J29" s="7"/>
    </row>
    <row r="30" spans="1:10" ht="15.75">
      <c r="A30" s="106"/>
      <c r="B30" s="136" t="s">
        <v>14</v>
      </c>
      <c r="C30" s="136"/>
      <c r="D30" s="136"/>
      <c r="E30" s="136"/>
      <c r="F30" s="107">
        <f>F20+F21+F22+F23+F29+F28+F27</f>
        <v>253195.576</v>
      </c>
      <c r="H30" s="10"/>
      <c r="I30" s="10"/>
      <c r="J30" s="10"/>
    </row>
    <row r="31" spans="8:10" ht="18" customHeight="1">
      <c r="H31" s="10"/>
      <c r="I31" s="10"/>
      <c r="J31" s="10"/>
    </row>
    <row r="32" spans="1:10" ht="20.25" customHeight="1">
      <c r="A32" s="137" t="s">
        <v>103</v>
      </c>
      <c r="B32" s="138"/>
      <c r="C32" s="138"/>
      <c r="D32" s="138"/>
      <c r="E32" s="139"/>
      <c r="F32" s="3">
        <f>D7+D15-F30</f>
        <v>11381.873999999953</v>
      </c>
      <c r="H32" s="10"/>
      <c r="I32" s="10"/>
      <c r="J32" s="10"/>
    </row>
    <row r="33" spans="1:10" ht="18" customHeight="1">
      <c r="A33" s="140" t="s">
        <v>104</v>
      </c>
      <c r="B33" s="140"/>
      <c r="C33" s="140"/>
      <c r="D33" s="140"/>
      <c r="E33" s="140"/>
      <c r="F33" s="3">
        <f>F15</f>
        <v>-132335.08</v>
      </c>
      <c r="H33" s="10"/>
      <c r="I33" s="10"/>
      <c r="J33" s="10"/>
    </row>
    <row r="34" spans="1:6" ht="18" customHeight="1">
      <c r="A34" s="141" t="s">
        <v>90</v>
      </c>
      <c r="B34" s="141"/>
      <c r="C34" s="141"/>
      <c r="D34" s="141"/>
      <c r="E34" s="141"/>
      <c r="F34" s="3">
        <f>F32+F33</f>
        <v>-120953.20600000003</v>
      </c>
    </row>
    <row r="37" spans="1:6" s="31" customFormat="1" ht="15.75">
      <c r="A37" s="26" t="s">
        <v>26</v>
      </c>
      <c r="B37" s="26" t="s">
        <v>17</v>
      </c>
      <c r="C37" s="142" t="s">
        <v>39</v>
      </c>
      <c r="D37" s="143"/>
      <c r="E37" s="144"/>
      <c r="F37" s="26" t="s">
        <v>40</v>
      </c>
    </row>
    <row r="38" spans="1:6" s="31" customFormat="1" ht="15.75">
      <c r="A38" s="97">
        <v>1</v>
      </c>
      <c r="B38" s="99">
        <v>42383</v>
      </c>
      <c r="C38" s="153" t="s">
        <v>105</v>
      </c>
      <c r="D38" s="153"/>
      <c r="E38" s="153"/>
      <c r="F38" s="101">
        <v>662</v>
      </c>
    </row>
    <row r="39" spans="1:6" s="33" customFormat="1" ht="15.75">
      <c r="A39" s="97">
        <v>2</v>
      </c>
      <c r="B39" s="99">
        <v>42391</v>
      </c>
      <c r="C39" s="153" t="s">
        <v>106</v>
      </c>
      <c r="D39" s="153"/>
      <c r="E39" s="153"/>
      <c r="F39" s="100">
        <v>3152</v>
      </c>
    </row>
    <row r="40" spans="1:6" s="33" customFormat="1" ht="15.75">
      <c r="A40" s="97">
        <v>3</v>
      </c>
      <c r="B40" s="99">
        <v>42395</v>
      </c>
      <c r="C40" s="153" t="s">
        <v>107</v>
      </c>
      <c r="D40" s="153"/>
      <c r="E40" s="153"/>
      <c r="F40" s="100">
        <v>654</v>
      </c>
    </row>
    <row r="41" spans="1:7" s="36" customFormat="1" ht="15.75">
      <c r="A41" s="97">
        <v>4</v>
      </c>
      <c r="B41" s="99">
        <v>42395</v>
      </c>
      <c r="C41" s="153" t="s">
        <v>107</v>
      </c>
      <c r="D41" s="153"/>
      <c r="E41" s="153"/>
      <c r="F41" s="100">
        <v>377</v>
      </c>
      <c r="G41" s="35"/>
    </row>
    <row r="42" spans="1:6" s="38" customFormat="1" ht="15.75">
      <c r="A42" s="97">
        <v>5</v>
      </c>
      <c r="B42" s="99">
        <v>42411</v>
      </c>
      <c r="C42" s="153" t="s">
        <v>108</v>
      </c>
      <c r="D42" s="153"/>
      <c r="E42" s="153"/>
      <c r="F42" s="98">
        <v>1380</v>
      </c>
    </row>
    <row r="43" spans="1:6" s="40" customFormat="1" ht="28.5" customHeight="1">
      <c r="A43" s="97">
        <v>6</v>
      </c>
      <c r="B43" s="99">
        <v>42433</v>
      </c>
      <c r="C43" s="149" t="s">
        <v>109</v>
      </c>
      <c r="D43" s="149"/>
      <c r="E43" s="149"/>
      <c r="F43" s="100">
        <v>2817</v>
      </c>
    </row>
    <row r="44" spans="1:6" s="89" customFormat="1" ht="15">
      <c r="A44" s="97">
        <v>7</v>
      </c>
      <c r="B44" s="99">
        <v>42591</v>
      </c>
      <c r="C44" s="150" t="s">
        <v>108</v>
      </c>
      <c r="D44" s="151"/>
      <c r="E44" s="152"/>
      <c r="F44" s="98">
        <v>1035</v>
      </c>
    </row>
    <row r="45" spans="1:6" s="89" customFormat="1" ht="15">
      <c r="A45" s="97">
        <v>8</v>
      </c>
      <c r="B45" s="99">
        <v>42600</v>
      </c>
      <c r="C45" s="153" t="s">
        <v>110</v>
      </c>
      <c r="D45" s="153"/>
      <c r="E45" s="153"/>
      <c r="F45" s="101">
        <v>446</v>
      </c>
    </row>
    <row r="46" spans="1:6" s="33" customFormat="1" ht="15.75">
      <c r="A46" s="97">
        <v>9</v>
      </c>
      <c r="B46" s="99">
        <v>42618</v>
      </c>
      <c r="C46" s="153" t="s">
        <v>105</v>
      </c>
      <c r="D46" s="153"/>
      <c r="E46" s="153"/>
      <c r="F46" s="101">
        <v>684</v>
      </c>
    </row>
    <row r="47" spans="1:7" s="36" customFormat="1" ht="15.75">
      <c r="A47" s="97">
        <v>10</v>
      </c>
      <c r="B47" s="99">
        <v>42622</v>
      </c>
      <c r="C47" s="153" t="s">
        <v>105</v>
      </c>
      <c r="D47" s="153"/>
      <c r="E47" s="153"/>
      <c r="F47" s="101">
        <v>647</v>
      </c>
      <c r="G47" s="35"/>
    </row>
    <row r="48" spans="1:6" s="38" customFormat="1" ht="28.5" customHeight="1">
      <c r="A48" s="97">
        <v>11</v>
      </c>
      <c r="B48" s="99">
        <v>42650</v>
      </c>
      <c r="C48" s="149" t="s">
        <v>111</v>
      </c>
      <c r="D48" s="149"/>
      <c r="E48" s="149"/>
      <c r="F48" s="100">
        <v>1070</v>
      </c>
    </row>
    <row r="49" spans="1:6" s="40" customFormat="1" ht="15.75">
      <c r="A49" s="97">
        <v>12</v>
      </c>
      <c r="B49" s="99">
        <v>42657</v>
      </c>
      <c r="C49" s="153" t="s">
        <v>107</v>
      </c>
      <c r="D49" s="153"/>
      <c r="E49" s="153"/>
      <c r="F49" s="100">
        <v>470</v>
      </c>
    </row>
    <row r="50" spans="1:6" s="40" customFormat="1" ht="15.75">
      <c r="A50" s="97">
        <v>13</v>
      </c>
      <c r="B50" s="99">
        <v>42665</v>
      </c>
      <c r="C50" s="150" t="s">
        <v>108</v>
      </c>
      <c r="D50" s="151"/>
      <c r="E50" s="152"/>
      <c r="F50" s="98">
        <v>2484</v>
      </c>
    </row>
    <row r="51" spans="1:6" s="85" customFormat="1" ht="15">
      <c r="A51" s="97">
        <v>14</v>
      </c>
      <c r="B51" s="99">
        <v>42674</v>
      </c>
      <c r="C51" s="153" t="s">
        <v>107</v>
      </c>
      <c r="D51" s="153"/>
      <c r="E51" s="153"/>
      <c r="F51" s="100">
        <v>521</v>
      </c>
    </row>
    <row r="52" spans="1:6" s="89" customFormat="1" ht="15">
      <c r="A52" s="97">
        <v>15</v>
      </c>
      <c r="B52" s="99">
        <v>42677</v>
      </c>
      <c r="C52" s="153" t="s">
        <v>112</v>
      </c>
      <c r="D52" s="153"/>
      <c r="E52" s="153"/>
      <c r="F52" s="100">
        <v>4992</v>
      </c>
    </row>
    <row r="53" spans="1:6" s="89" customFormat="1" ht="28.5" customHeight="1">
      <c r="A53" s="97">
        <v>16</v>
      </c>
      <c r="B53" s="99">
        <v>42720</v>
      </c>
      <c r="C53" s="149" t="s">
        <v>113</v>
      </c>
      <c r="D53" s="149"/>
      <c r="E53" s="149"/>
      <c r="F53" s="101">
        <v>1196</v>
      </c>
    </row>
    <row r="54" spans="1:6" s="89" customFormat="1" ht="15">
      <c r="A54" s="97">
        <v>17</v>
      </c>
      <c r="B54" s="99">
        <v>42732</v>
      </c>
      <c r="C54" s="150" t="s">
        <v>114</v>
      </c>
      <c r="D54" s="151"/>
      <c r="E54" s="152"/>
      <c r="F54" s="101">
        <v>565</v>
      </c>
    </row>
    <row r="55" spans="1:6" ht="15.75">
      <c r="A55" s="148" t="s">
        <v>41</v>
      </c>
      <c r="B55" s="148"/>
      <c r="C55" s="148"/>
      <c r="D55" s="148"/>
      <c r="E55" s="148"/>
      <c r="F55" s="27">
        <f>SUM(F38:F54)</f>
        <v>23152</v>
      </c>
    </row>
  </sheetData>
  <sheetProtection selectLockedCells="1" selectUnlockedCells="1"/>
  <mergeCells count="38">
    <mergeCell ref="A55:E55"/>
    <mergeCell ref="A32:E32"/>
    <mergeCell ref="C40:E40"/>
    <mergeCell ref="C41:E41"/>
    <mergeCell ref="C42:E42"/>
    <mergeCell ref="C43:E43"/>
    <mergeCell ref="C49:E49"/>
    <mergeCell ref="C50:E50"/>
    <mergeCell ref="C51:E51"/>
    <mergeCell ref="C52:E52"/>
    <mergeCell ref="C53:E53"/>
    <mergeCell ref="C54:E54"/>
    <mergeCell ref="C37:E37"/>
    <mergeCell ref="C38:E38"/>
    <mergeCell ref="C39:E39"/>
    <mergeCell ref="C46:E46"/>
    <mergeCell ref="C47:E47"/>
    <mergeCell ref="C48:E48"/>
    <mergeCell ref="C44:E44"/>
    <mergeCell ref="C45:E45"/>
    <mergeCell ref="B27:E27"/>
    <mergeCell ref="B28:E28"/>
    <mergeCell ref="B29:E29"/>
    <mergeCell ref="B30:E30"/>
    <mergeCell ref="A33:E33"/>
    <mergeCell ref="A34:E34"/>
    <mergeCell ref="B22:E22"/>
    <mergeCell ref="B23:E23"/>
    <mergeCell ref="I23:I24"/>
    <mergeCell ref="B24:E24"/>
    <mergeCell ref="B25:E25"/>
    <mergeCell ref="B26:E26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1"/>
  <sheetViews>
    <sheetView view="pageBreakPreview" zoomScaleSheetLayoutView="100" zoomScalePageLayoutView="0" workbookViewId="0" topLeftCell="A21">
      <selection activeCell="K38" sqref="K38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30" t="s">
        <v>42</v>
      </c>
      <c r="B1" s="130"/>
      <c r="C1" s="130"/>
      <c r="D1" s="130"/>
      <c r="E1" s="130"/>
      <c r="F1" s="130"/>
      <c r="G1" s="93"/>
    </row>
    <row r="2" spans="1:8" ht="15.75">
      <c r="A2" s="130" t="s">
        <v>89</v>
      </c>
      <c r="B2" s="130"/>
      <c r="C2" s="130"/>
      <c r="D2" s="130"/>
      <c r="E2" s="130"/>
      <c r="F2" s="130"/>
      <c r="G2" s="7"/>
      <c r="H2" s="8"/>
    </row>
    <row r="3" ht="9" customHeight="1"/>
    <row r="4" spans="1:6" ht="15.75" hidden="1" outlineLevel="1">
      <c r="A4" s="10" t="s">
        <v>77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1443.5</v>
      </c>
      <c r="E5" s="10" t="s">
        <v>20</v>
      </c>
      <c r="F5" s="10"/>
    </row>
    <row r="6" ht="9" customHeight="1" collapsed="1"/>
    <row r="7" spans="1:6" ht="15.75">
      <c r="A7" s="7"/>
      <c r="C7" s="7"/>
      <c r="D7" s="11"/>
      <c r="E7" s="7"/>
      <c r="F7" s="7"/>
    </row>
    <row r="8" spans="1:6" ht="15.75">
      <c r="A8" s="7"/>
      <c r="C8" s="10"/>
      <c r="D8" s="12"/>
      <c r="E8" s="10"/>
      <c r="F8" s="10"/>
    </row>
    <row r="9" spans="2:6" ht="15.75">
      <c r="B9" s="10"/>
      <c r="C9" s="10"/>
      <c r="D9" s="10"/>
      <c r="E9" s="10"/>
      <c r="F9" s="13" t="s">
        <v>25</v>
      </c>
    </row>
    <row r="10" spans="1:9" s="9" customFormat="1" ht="32.25" customHeight="1">
      <c r="A10" s="4" t="s">
        <v>26</v>
      </c>
      <c r="B10" s="14" t="s">
        <v>27</v>
      </c>
      <c r="C10" s="15" t="s">
        <v>28</v>
      </c>
      <c r="D10" s="15" t="s">
        <v>0</v>
      </c>
      <c r="E10" s="15" t="s">
        <v>29</v>
      </c>
      <c r="F10" s="15" t="s">
        <v>43</v>
      </c>
      <c r="I10" s="9" t="s">
        <v>88</v>
      </c>
    </row>
    <row r="11" spans="1:9" s="17" customFormat="1" ht="30" customHeight="1">
      <c r="A11" s="4">
        <v>1</v>
      </c>
      <c r="B11" s="16" t="s">
        <v>2</v>
      </c>
      <c r="C11" s="74">
        <v>-40645.8</v>
      </c>
      <c r="D11" s="72">
        <v>155898</v>
      </c>
      <c r="E11" s="72">
        <v>111599.1</v>
      </c>
      <c r="F11" s="72">
        <f>C11-D11+E11</f>
        <v>-84944.69999999998</v>
      </c>
      <c r="G11" s="14" t="s">
        <v>45</v>
      </c>
      <c r="H11" s="14">
        <v>10.7</v>
      </c>
      <c r="I11" s="90">
        <f>H11*12*H19</f>
        <v>185345.39999999997</v>
      </c>
    </row>
    <row r="12" spans="1:9" s="17" customFormat="1" ht="15.75" customHeight="1">
      <c r="A12" s="4">
        <v>2</v>
      </c>
      <c r="B12" s="16" t="s">
        <v>3</v>
      </c>
      <c r="C12" s="74">
        <v>-10838.88</v>
      </c>
      <c r="D12" s="72">
        <v>41572.8</v>
      </c>
      <c r="E12" s="72">
        <v>29759.76</v>
      </c>
      <c r="F12" s="72">
        <f>C12-D12+E12</f>
        <v>-22651.920000000002</v>
      </c>
      <c r="G12" s="14" t="s">
        <v>46</v>
      </c>
      <c r="H12" s="14">
        <v>3</v>
      </c>
      <c r="I12" s="91">
        <f>H12*12*H19</f>
        <v>51966</v>
      </c>
    </row>
    <row r="13" spans="1:9" s="17" customFormat="1" ht="30" customHeight="1">
      <c r="A13" s="4">
        <v>3</v>
      </c>
      <c r="B13" s="16" t="s">
        <v>48</v>
      </c>
      <c r="C13" s="74">
        <v>-858</v>
      </c>
      <c r="D13" s="72">
        <v>3464.34</v>
      </c>
      <c r="E13" s="72">
        <v>2451.21</v>
      </c>
      <c r="F13" s="72">
        <f>C13-D13+E13</f>
        <v>-1871.13</v>
      </c>
      <c r="G13" s="14" t="s">
        <v>57</v>
      </c>
      <c r="H13" s="14">
        <f>3.9</f>
        <v>3.9</v>
      </c>
      <c r="I13" s="91">
        <f>H13*12*H19</f>
        <v>67555.8</v>
      </c>
    </row>
    <row r="14" spans="1:9" s="17" customFormat="1" ht="15.75">
      <c r="A14" s="4">
        <v>4</v>
      </c>
      <c r="B14" s="16" t="s">
        <v>53</v>
      </c>
      <c r="C14" s="74">
        <v>-2258.1</v>
      </c>
      <c r="D14" s="72">
        <v>8661</v>
      </c>
      <c r="E14" s="72">
        <v>6199.95</v>
      </c>
      <c r="F14" s="72">
        <f>C14-D14+E14</f>
        <v>-4719.150000000001</v>
      </c>
      <c r="G14" s="14" t="s">
        <v>78</v>
      </c>
      <c r="H14" s="14">
        <v>0.5</v>
      </c>
      <c r="I14" s="90">
        <f>H14*12*H19</f>
        <v>8661</v>
      </c>
    </row>
    <row r="15" spans="1:6" ht="19.5" customHeight="1">
      <c r="A15" s="4"/>
      <c r="B15" s="16" t="s">
        <v>4</v>
      </c>
      <c r="C15" s="73">
        <f>SUM(C11:C14)</f>
        <v>-54600.78</v>
      </c>
      <c r="D15" s="73">
        <f>SUM(D11:D14)</f>
        <v>209596.13999999998</v>
      </c>
      <c r="E15" s="73">
        <f>SUM(E11:E14)</f>
        <v>150010.02000000002</v>
      </c>
      <c r="F15" s="73">
        <f>SUM(F11:F14)</f>
        <v>-114186.89999999998</v>
      </c>
    </row>
    <row r="16" ht="11.25" customHeight="1"/>
    <row r="17" spans="1:6" ht="15.75">
      <c r="A17" s="130" t="s">
        <v>30</v>
      </c>
      <c r="B17" s="130"/>
      <c r="C17" s="130"/>
      <c r="D17" s="130"/>
      <c r="E17" s="130"/>
      <c r="F17" s="130"/>
    </row>
    <row r="18" spans="1:8" ht="15.75">
      <c r="A18" s="93"/>
      <c r="B18" s="93"/>
      <c r="C18" s="93"/>
      <c r="D18" s="93"/>
      <c r="E18" s="93"/>
      <c r="F18" s="93"/>
      <c r="H18" s="5" t="s">
        <v>31</v>
      </c>
    </row>
    <row r="19" spans="1:8" ht="33" customHeight="1">
      <c r="A19" s="15" t="s">
        <v>44</v>
      </c>
      <c r="B19" s="131" t="s">
        <v>6</v>
      </c>
      <c r="C19" s="131"/>
      <c r="D19" s="131"/>
      <c r="E19" s="131"/>
      <c r="F19" s="18" t="s">
        <v>18</v>
      </c>
      <c r="G19" s="19"/>
      <c r="H19" s="5">
        <f>D5</f>
        <v>1443.5</v>
      </c>
    </row>
    <row r="20" spans="1:11" ht="18" customHeight="1">
      <c r="A20" s="20">
        <v>1</v>
      </c>
      <c r="B20" s="132" t="s">
        <v>8</v>
      </c>
      <c r="C20" s="132"/>
      <c r="D20" s="132"/>
      <c r="E20" s="132"/>
      <c r="F20" s="1">
        <f>I12</f>
        <v>51966</v>
      </c>
      <c r="G20" s="21"/>
      <c r="H20" s="5" t="s">
        <v>32</v>
      </c>
      <c r="I20" s="14" t="s">
        <v>33</v>
      </c>
      <c r="J20" s="14" t="s">
        <v>34</v>
      </c>
      <c r="K20" s="14" t="s">
        <v>84</v>
      </c>
    </row>
    <row r="21" spans="1:11" ht="18" customHeight="1">
      <c r="A21" s="22">
        <v>2</v>
      </c>
      <c r="B21" s="133" t="s">
        <v>48</v>
      </c>
      <c r="C21" s="133"/>
      <c r="D21" s="133"/>
      <c r="E21" s="133"/>
      <c r="F21" s="2">
        <f>D13</f>
        <v>3464.34</v>
      </c>
      <c r="G21" s="21"/>
      <c r="I21" s="81">
        <v>3804</v>
      </c>
      <c r="J21" s="14" t="s">
        <v>13</v>
      </c>
      <c r="K21" s="14">
        <v>1087</v>
      </c>
    </row>
    <row r="22" spans="1:11" ht="18" customHeight="1">
      <c r="A22" s="22">
        <v>3</v>
      </c>
      <c r="B22" s="133" t="s">
        <v>35</v>
      </c>
      <c r="C22" s="133"/>
      <c r="D22" s="133"/>
      <c r="E22" s="133"/>
      <c r="F22" s="2">
        <f>I13</f>
        <v>67555.8</v>
      </c>
      <c r="I22" s="81">
        <f>I21*12</f>
        <v>45648</v>
      </c>
      <c r="J22" s="14" t="s">
        <v>13</v>
      </c>
      <c r="K22" s="14">
        <f>K21*12</f>
        <v>13044</v>
      </c>
    </row>
    <row r="23" spans="1:10" ht="18" customHeight="1">
      <c r="A23" s="22">
        <v>4</v>
      </c>
      <c r="B23" s="133" t="s">
        <v>12</v>
      </c>
      <c r="C23" s="133"/>
      <c r="D23" s="133"/>
      <c r="E23" s="133"/>
      <c r="F23" s="2">
        <f>F24+F25+F26</f>
        <v>38613</v>
      </c>
      <c r="G23" s="29">
        <f>F51</f>
        <v>38613</v>
      </c>
      <c r="I23" s="176" t="s">
        <v>83</v>
      </c>
      <c r="J23" s="81">
        <f>574.8*1.202</f>
        <v>690.9096</v>
      </c>
    </row>
    <row r="24" spans="1:10" ht="16.5" customHeight="1">
      <c r="A24" s="22" t="s">
        <v>13</v>
      </c>
      <c r="B24" s="133" t="s">
        <v>36</v>
      </c>
      <c r="C24" s="133"/>
      <c r="D24" s="133"/>
      <c r="E24" s="133"/>
      <c r="F24" s="3">
        <f>F39+F40+F44+F45+F46+F48+F49</f>
        <v>33701</v>
      </c>
      <c r="G24" s="10"/>
      <c r="I24" s="177"/>
      <c r="J24" s="14">
        <f>920*1.202</f>
        <v>1105.84</v>
      </c>
    </row>
    <row r="25" spans="1:7" ht="16.5" customHeight="1">
      <c r="A25" s="22" t="s">
        <v>13</v>
      </c>
      <c r="B25" s="133" t="s">
        <v>37</v>
      </c>
      <c r="C25" s="133"/>
      <c r="D25" s="133"/>
      <c r="E25" s="133"/>
      <c r="F25" s="3">
        <f>F38+F47+F41+F42</f>
        <v>4039</v>
      </c>
      <c r="G25" s="10"/>
    </row>
    <row r="26" spans="1:7" ht="16.5" customHeight="1">
      <c r="A26" s="22" t="s">
        <v>13</v>
      </c>
      <c r="B26" s="133" t="s">
        <v>38</v>
      </c>
      <c r="C26" s="133"/>
      <c r="D26" s="133"/>
      <c r="E26" s="133"/>
      <c r="F26" s="3">
        <f>F43</f>
        <v>873</v>
      </c>
      <c r="G26" s="10"/>
    </row>
    <row r="27" spans="1:9" ht="17.25" customHeight="1">
      <c r="A27" s="22">
        <v>5</v>
      </c>
      <c r="B27" s="135" t="s">
        <v>53</v>
      </c>
      <c r="C27" s="135"/>
      <c r="D27" s="135"/>
      <c r="E27" s="135"/>
      <c r="F27" s="3">
        <f>I14</f>
        <v>8661</v>
      </c>
      <c r="G27" s="10"/>
      <c r="H27" s="14" t="s">
        <v>86</v>
      </c>
      <c r="I27" s="14">
        <v>1800</v>
      </c>
    </row>
    <row r="28" spans="1:10" ht="17.25" customHeight="1">
      <c r="A28" s="22">
        <v>6</v>
      </c>
      <c r="B28" s="135" t="s">
        <v>87</v>
      </c>
      <c r="C28" s="135"/>
      <c r="D28" s="135"/>
      <c r="E28" s="135"/>
      <c r="F28" s="3">
        <f>I27+I28+I29+I30</f>
        <v>9000</v>
      </c>
      <c r="G28" s="10"/>
      <c r="H28" s="14"/>
      <c r="I28" s="14">
        <v>1800</v>
      </c>
      <c r="J28" s="5" t="s">
        <v>92</v>
      </c>
    </row>
    <row r="29" spans="1:10" s="25" customFormat="1" ht="15.75">
      <c r="A29" s="22">
        <v>7</v>
      </c>
      <c r="B29" s="135" t="s">
        <v>56</v>
      </c>
      <c r="C29" s="135"/>
      <c r="D29" s="135"/>
      <c r="E29" s="135"/>
      <c r="F29" s="3">
        <f>D12</f>
        <v>41572.8</v>
      </c>
      <c r="G29" s="7"/>
      <c r="H29" s="14"/>
      <c r="I29" s="14">
        <v>600</v>
      </c>
      <c r="J29" s="25" t="s">
        <v>93</v>
      </c>
    </row>
    <row r="30" spans="1:10" ht="15.75">
      <c r="A30" s="23"/>
      <c r="B30" s="175" t="s">
        <v>14</v>
      </c>
      <c r="C30" s="175"/>
      <c r="D30" s="175"/>
      <c r="E30" s="175"/>
      <c r="F30" s="24">
        <f>F20+F21+F22+F23+F29+F28+F27</f>
        <v>220832.94</v>
      </c>
      <c r="H30" s="14"/>
      <c r="I30" s="14">
        <f>2400+2400</f>
        <v>4800</v>
      </c>
      <c r="J30" s="5" t="s">
        <v>94</v>
      </c>
    </row>
    <row r="31" ht="18" customHeight="1"/>
    <row r="32" spans="1:6" ht="20.25" customHeight="1">
      <c r="A32" s="94" t="s">
        <v>97</v>
      </c>
      <c r="B32" s="94"/>
      <c r="C32" s="94"/>
      <c r="D32" s="94"/>
      <c r="E32" s="94"/>
      <c r="F32" s="3">
        <f>D7+D15-F30</f>
        <v>-11236.800000000017</v>
      </c>
    </row>
    <row r="33" spans="1:6" ht="18" customHeight="1">
      <c r="A33" s="140" t="s">
        <v>91</v>
      </c>
      <c r="B33" s="140"/>
      <c r="C33" s="140"/>
      <c r="D33" s="140"/>
      <c r="E33" s="140"/>
      <c r="F33" s="3">
        <f>F15</f>
        <v>-114186.89999999998</v>
      </c>
    </row>
    <row r="34" spans="1:6" ht="18" customHeight="1" hidden="1" outlineLevel="1">
      <c r="A34" s="141" t="s">
        <v>90</v>
      </c>
      <c r="B34" s="141"/>
      <c r="C34" s="141"/>
      <c r="D34" s="141"/>
      <c r="E34" s="141"/>
      <c r="F34" s="3">
        <f>F11</f>
        <v>-84944.69999999998</v>
      </c>
    </row>
    <row r="35" ht="15.75" collapsed="1"/>
    <row r="37" spans="1:6" s="31" customFormat="1" ht="15.75">
      <c r="A37" s="26" t="s">
        <v>26</v>
      </c>
      <c r="B37" s="26" t="s">
        <v>17</v>
      </c>
      <c r="C37" s="142" t="s">
        <v>39</v>
      </c>
      <c r="D37" s="143"/>
      <c r="E37" s="144"/>
      <c r="F37" s="26" t="s">
        <v>40</v>
      </c>
    </row>
    <row r="38" spans="1:6" s="31" customFormat="1" ht="15.75">
      <c r="A38" s="30"/>
      <c r="B38" s="41">
        <v>42018</v>
      </c>
      <c r="C38" s="166" t="s">
        <v>79</v>
      </c>
      <c r="D38" s="167"/>
      <c r="E38" s="168"/>
      <c r="F38" s="42">
        <v>728</v>
      </c>
    </row>
    <row r="39" spans="1:6" s="33" customFormat="1" ht="15.75">
      <c r="A39" s="30"/>
      <c r="B39" s="41">
        <v>42034</v>
      </c>
      <c r="C39" s="166" t="s">
        <v>75</v>
      </c>
      <c r="D39" s="167"/>
      <c r="E39" s="168"/>
      <c r="F39" s="42">
        <v>1725</v>
      </c>
    </row>
    <row r="40" spans="1:6" s="33" customFormat="1" ht="15.75">
      <c r="A40" s="32"/>
      <c r="B40" s="43">
        <v>42059</v>
      </c>
      <c r="C40" s="169" t="s">
        <v>75</v>
      </c>
      <c r="D40" s="170"/>
      <c r="E40" s="171"/>
      <c r="F40" s="44">
        <v>10617</v>
      </c>
    </row>
    <row r="41" spans="1:7" s="36" customFormat="1" ht="15.75">
      <c r="A41" s="32"/>
      <c r="B41" s="43">
        <v>42060</v>
      </c>
      <c r="C41" s="169" t="s">
        <v>80</v>
      </c>
      <c r="D41" s="170"/>
      <c r="E41" s="171"/>
      <c r="F41" s="44">
        <v>984</v>
      </c>
      <c r="G41" s="35"/>
    </row>
    <row r="42" spans="1:6" s="38" customFormat="1" ht="15.75">
      <c r="A42" s="34"/>
      <c r="B42" s="48">
        <v>42074</v>
      </c>
      <c r="C42" s="172" t="s">
        <v>80</v>
      </c>
      <c r="D42" s="173"/>
      <c r="E42" s="174"/>
      <c r="F42" s="49">
        <v>984</v>
      </c>
    </row>
    <row r="43" spans="1:6" s="40" customFormat="1" ht="15.75">
      <c r="A43" s="37"/>
      <c r="B43" s="45">
        <v>42170</v>
      </c>
      <c r="C43" s="157" t="s">
        <v>81</v>
      </c>
      <c r="D43" s="158"/>
      <c r="E43" s="159"/>
      <c r="F43" s="80">
        <v>873</v>
      </c>
    </row>
    <row r="44" spans="1:6" s="40" customFormat="1" ht="15.75">
      <c r="A44" s="39"/>
      <c r="B44" s="47">
        <v>42194</v>
      </c>
      <c r="C44" s="160" t="s">
        <v>75</v>
      </c>
      <c r="D44" s="161"/>
      <c r="E44" s="162"/>
      <c r="F44" s="46">
        <v>16490</v>
      </c>
    </row>
    <row r="45" spans="1:6" s="85" customFormat="1" ht="30.75" customHeight="1">
      <c r="A45" s="39"/>
      <c r="B45" s="47">
        <v>42198</v>
      </c>
      <c r="C45" s="160" t="s">
        <v>82</v>
      </c>
      <c r="D45" s="161"/>
      <c r="E45" s="162"/>
      <c r="F45" s="46">
        <v>2537</v>
      </c>
    </row>
    <row r="46" spans="1:6" s="89" customFormat="1" ht="15">
      <c r="A46" s="82"/>
      <c r="B46" s="83">
        <v>42304</v>
      </c>
      <c r="C46" s="163" t="s">
        <v>85</v>
      </c>
      <c r="D46" s="164"/>
      <c r="E46" s="165"/>
      <c r="F46" s="84">
        <v>1024</v>
      </c>
    </row>
    <row r="47" spans="1:6" s="89" customFormat="1" ht="15">
      <c r="A47" s="86"/>
      <c r="B47" s="87">
        <v>42340</v>
      </c>
      <c r="C47" s="154" t="s">
        <v>96</v>
      </c>
      <c r="D47" s="155"/>
      <c r="E47" s="156"/>
      <c r="F47" s="88">
        <v>1343</v>
      </c>
    </row>
    <row r="48" spans="1:6" s="89" customFormat="1" ht="15">
      <c r="A48" s="86"/>
      <c r="B48" s="87">
        <v>42346</v>
      </c>
      <c r="C48" s="154" t="s">
        <v>95</v>
      </c>
      <c r="D48" s="155"/>
      <c r="E48" s="156"/>
      <c r="F48" s="88">
        <v>654</v>
      </c>
    </row>
    <row r="49" spans="1:6" s="89" customFormat="1" ht="15">
      <c r="A49" s="86"/>
      <c r="B49" s="87">
        <v>42347</v>
      </c>
      <c r="C49" s="154" t="s">
        <v>95</v>
      </c>
      <c r="D49" s="155"/>
      <c r="E49" s="156"/>
      <c r="F49" s="88">
        <v>654</v>
      </c>
    </row>
    <row r="50" spans="1:6" s="25" customFormat="1" ht="15.75">
      <c r="A50" s="86"/>
      <c r="B50" s="87"/>
      <c r="C50" s="154"/>
      <c r="D50" s="155"/>
      <c r="E50" s="156"/>
      <c r="F50" s="88"/>
    </row>
    <row r="51" spans="1:6" ht="15.75">
      <c r="A51" s="148" t="s">
        <v>41</v>
      </c>
      <c r="B51" s="148"/>
      <c r="C51" s="148"/>
      <c r="D51" s="148"/>
      <c r="E51" s="148"/>
      <c r="F51" s="27">
        <f>SUM(F38:F50)</f>
        <v>38613</v>
      </c>
    </row>
  </sheetData>
  <sheetProtection selectLockedCells="1" selectUnlockedCells="1"/>
  <mergeCells count="33">
    <mergeCell ref="A1:F1"/>
    <mergeCell ref="A2:F2"/>
    <mergeCell ref="A17:F17"/>
    <mergeCell ref="B19:E19"/>
    <mergeCell ref="B20:E20"/>
    <mergeCell ref="B21:E21"/>
    <mergeCell ref="B22:E22"/>
    <mergeCell ref="B23:E23"/>
    <mergeCell ref="I23:I24"/>
    <mergeCell ref="B24:E24"/>
    <mergeCell ref="B25:E25"/>
    <mergeCell ref="B26:E26"/>
    <mergeCell ref="B27:E27"/>
    <mergeCell ref="B28:E28"/>
    <mergeCell ref="B29:E29"/>
    <mergeCell ref="B30:E30"/>
    <mergeCell ref="A33:E33"/>
    <mergeCell ref="A34:E34"/>
    <mergeCell ref="C37:E37"/>
    <mergeCell ref="C38:E38"/>
    <mergeCell ref="C39:E39"/>
    <mergeCell ref="C40:E40"/>
    <mergeCell ref="C41:E41"/>
    <mergeCell ref="C42:E42"/>
    <mergeCell ref="C49:E49"/>
    <mergeCell ref="C50:E50"/>
    <mergeCell ref="A51:E51"/>
    <mergeCell ref="C43:E43"/>
    <mergeCell ref="C44:E44"/>
    <mergeCell ref="C45:E45"/>
    <mergeCell ref="C46:E46"/>
    <mergeCell ref="C47:E47"/>
    <mergeCell ref="C48:E48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K51"/>
  <sheetViews>
    <sheetView view="pageBreakPreview" zoomScaleSheetLayoutView="100"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9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130" t="s">
        <v>42</v>
      </c>
      <c r="B1" s="130"/>
      <c r="C1" s="130"/>
      <c r="D1" s="130"/>
      <c r="E1" s="130"/>
      <c r="F1" s="130"/>
      <c r="G1" s="6"/>
    </row>
    <row r="2" spans="1:8" ht="15.75">
      <c r="A2" s="130" t="s">
        <v>89</v>
      </c>
      <c r="B2" s="130"/>
      <c r="C2" s="130"/>
      <c r="D2" s="130"/>
      <c r="E2" s="130"/>
      <c r="F2" s="130"/>
      <c r="G2" s="7"/>
      <c r="H2" s="8"/>
    </row>
    <row r="3" ht="9" customHeight="1"/>
    <row r="4" spans="1:6" ht="15.75" hidden="1" outlineLevel="1">
      <c r="A4" s="10" t="s">
        <v>77</v>
      </c>
      <c r="C4" s="10"/>
      <c r="D4" s="10"/>
      <c r="E4" s="10"/>
      <c r="F4" s="10"/>
    </row>
    <row r="5" spans="1:6" ht="15.75" hidden="1" outlineLevel="1">
      <c r="A5" s="10" t="s">
        <v>19</v>
      </c>
      <c r="C5" s="10"/>
      <c r="D5" s="10">
        <v>1443.5</v>
      </c>
      <c r="E5" s="10" t="s">
        <v>20</v>
      </c>
      <c r="F5" s="10"/>
    </row>
    <row r="6" ht="9" customHeight="1" collapsed="1"/>
    <row r="7" spans="1:6" ht="15.75">
      <c r="A7" s="7" t="s">
        <v>21</v>
      </c>
      <c r="C7" s="7"/>
      <c r="D7" s="11">
        <f>'2014'!B26</f>
        <v>64492.21</v>
      </c>
      <c r="E7" s="7" t="s">
        <v>22</v>
      </c>
      <c r="F7" s="7"/>
    </row>
    <row r="8" spans="1:6" ht="15.75">
      <c r="A8" s="7" t="s">
        <v>23</v>
      </c>
      <c r="C8" s="10"/>
      <c r="D8" s="12">
        <f>C15</f>
        <v>-54600.78</v>
      </c>
      <c r="E8" s="10" t="s">
        <v>24</v>
      </c>
      <c r="F8" s="10"/>
    </row>
    <row r="9" spans="2:6" ht="15.75">
      <c r="B9" s="10"/>
      <c r="C9" s="10"/>
      <c r="D9" s="10"/>
      <c r="E9" s="10"/>
      <c r="F9" s="13" t="s">
        <v>25</v>
      </c>
    </row>
    <row r="10" spans="1:9" s="9" customFormat="1" ht="32.25" customHeight="1">
      <c r="A10" s="4" t="s">
        <v>26</v>
      </c>
      <c r="B10" s="14" t="s">
        <v>27</v>
      </c>
      <c r="C10" s="15" t="s">
        <v>28</v>
      </c>
      <c r="D10" s="15" t="s">
        <v>0</v>
      </c>
      <c r="E10" s="15" t="s">
        <v>29</v>
      </c>
      <c r="F10" s="15" t="s">
        <v>43</v>
      </c>
      <c r="I10" s="9" t="s">
        <v>88</v>
      </c>
    </row>
    <row r="11" spans="1:9" s="17" customFormat="1" ht="30" customHeight="1">
      <c r="A11" s="4">
        <v>1</v>
      </c>
      <c r="B11" s="16" t="s">
        <v>2</v>
      </c>
      <c r="C11" s="74">
        <v>-40645.8</v>
      </c>
      <c r="D11" s="72">
        <v>155898</v>
      </c>
      <c r="E11" s="72">
        <v>111599.1</v>
      </c>
      <c r="F11" s="72">
        <f>C11-D11+E11</f>
        <v>-84944.69999999998</v>
      </c>
      <c r="G11" s="14" t="s">
        <v>45</v>
      </c>
      <c r="H11" s="14">
        <v>10.7</v>
      </c>
      <c r="I11" s="90">
        <f>H11*12*H19</f>
        <v>185345.39999999997</v>
      </c>
    </row>
    <row r="12" spans="1:9" s="17" customFormat="1" ht="15.75" customHeight="1">
      <c r="A12" s="4">
        <v>2</v>
      </c>
      <c r="B12" s="16" t="s">
        <v>3</v>
      </c>
      <c r="C12" s="74">
        <v>-10838.88</v>
      </c>
      <c r="D12" s="72">
        <v>41572.8</v>
      </c>
      <c r="E12" s="72">
        <v>29759.76</v>
      </c>
      <c r="F12" s="72">
        <f>C12-D12+E12</f>
        <v>-22651.920000000002</v>
      </c>
      <c r="G12" s="14" t="s">
        <v>46</v>
      </c>
      <c r="H12" s="14">
        <v>3</v>
      </c>
      <c r="I12" s="91">
        <f>H12*12*H19</f>
        <v>51966</v>
      </c>
    </row>
    <row r="13" spans="1:9" s="17" customFormat="1" ht="30" customHeight="1">
      <c r="A13" s="4">
        <v>3</v>
      </c>
      <c r="B13" s="16" t="s">
        <v>48</v>
      </c>
      <c r="C13" s="74">
        <v>-858</v>
      </c>
      <c r="D13" s="72">
        <v>3464.34</v>
      </c>
      <c r="E13" s="72">
        <v>2451.21</v>
      </c>
      <c r="F13" s="72">
        <f>C13-D13+E13</f>
        <v>-1871.13</v>
      </c>
      <c r="G13" s="14" t="s">
        <v>57</v>
      </c>
      <c r="H13" s="14">
        <f>3.9</f>
        <v>3.9</v>
      </c>
      <c r="I13" s="91">
        <f>H13*12*H19</f>
        <v>67555.8</v>
      </c>
    </row>
    <row r="14" spans="1:9" s="17" customFormat="1" ht="15.75">
      <c r="A14" s="4">
        <v>4</v>
      </c>
      <c r="B14" s="16" t="s">
        <v>53</v>
      </c>
      <c r="C14" s="74">
        <v>-2258.1</v>
      </c>
      <c r="D14" s="72">
        <v>8661</v>
      </c>
      <c r="E14" s="72">
        <v>6199.95</v>
      </c>
      <c r="F14" s="72">
        <f>C14-D14+E14</f>
        <v>-4719.150000000001</v>
      </c>
      <c r="G14" s="14" t="s">
        <v>78</v>
      </c>
      <c r="H14" s="14">
        <v>0.5</v>
      </c>
      <c r="I14" s="90">
        <f>H14*12*H19</f>
        <v>8661</v>
      </c>
    </row>
    <row r="15" spans="1:6" ht="19.5" customHeight="1">
      <c r="A15" s="4"/>
      <c r="B15" s="16" t="s">
        <v>4</v>
      </c>
      <c r="C15" s="73">
        <f>SUM(C11:C14)</f>
        <v>-54600.78</v>
      </c>
      <c r="D15" s="73">
        <f>SUM(D11:D14)</f>
        <v>209596.13999999998</v>
      </c>
      <c r="E15" s="73">
        <f>SUM(E11:E14)</f>
        <v>150010.02000000002</v>
      </c>
      <c r="F15" s="73">
        <f>SUM(F11:F14)</f>
        <v>-114186.89999999998</v>
      </c>
    </row>
    <row r="16" ht="11.25" customHeight="1"/>
    <row r="17" spans="1:6" ht="15.75">
      <c r="A17" s="130" t="s">
        <v>30</v>
      </c>
      <c r="B17" s="130"/>
      <c r="C17" s="130"/>
      <c r="D17" s="130"/>
      <c r="E17" s="130"/>
      <c r="F17" s="130"/>
    </row>
    <row r="18" spans="1:8" ht="15.75">
      <c r="A18" s="28"/>
      <c r="B18" s="6"/>
      <c r="C18" s="6"/>
      <c r="D18" s="6"/>
      <c r="E18" s="6"/>
      <c r="F18" s="6"/>
      <c r="H18" s="5" t="s">
        <v>31</v>
      </c>
    </row>
    <row r="19" spans="1:8" ht="33" customHeight="1">
      <c r="A19" s="15" t="s">
        <v>44</v>
      </c>
      <c r="B19" s="131" t="s">
        <v>6</v>
      </c>
      <c r="C19" s="131"/>
      <c r="D19" s="131"/>
      <c r="E19" s="131"/>
      <c r="F19" s="18" t="s">
        <v>18</v>
      </c>
      <c r="G19" s="19"/>
      <c r="H19" s="5">
        <f>D5</f>
        <v>1443.5</v>
      </c>
    </row>
    <row r="20" spans="1:11" ht="18" customHeight="1">
      <c r="A20" s="20">
        <v>1</v>
      </c>
      <c r="B20" s="132" t="s">
        <v>8</v>
      </c>
      <c r="C20" s="132"/>
      <c r="D20" s="132"/>
      <c r="E20" s="132"/>
      <c r="F20" s="1">
        <f>I12</f>
        <v>51966</v>
      </c>
      <c r="G20" s="21"/>
      <c r="H20" s="5" t="s">
        <v>32</v>
      </c>
      <c r="I20" s="14" t="s">
        <v>33</v>
      </c>
      <c r="J20" s="14" t="s">
        <v>34</v>
      </c>
      <c r="K20" s="14" t="s">
        <v>84</v>
      </c>
    </row>
    <row r="21" spans="1:11" ht="18" customHeight="1">
      <c r="A21" s="22">
        <v>2</v>
      </c>
      <c r="B21" s="133" t="s">
        <v>48</v>
      </c>
      <c r="C21" s="133"/>
      <c r="D21" s="133"/>
      <c r="E21" s="133"/>
      <c r="F21" s="2">
        <f>D13</f>
        <v>3464.34</v>
      </c>
      <c r="G21" s="21"/>
      <c r="I21" s="81">
        <v>3804</v>
      </c>
      <c r="J21" s="14" t="s">
        <v>13</v>
      </c>
      <c r="K21" s="14">
        <v>1087</v>
      </c>
    </row>
    <row r="22" spans="1:11" ht="18" customHeight="1">
      <c r="A22" s="22">
        <v>3</v>
      </c>
      <c r="B22" s="133" t="s">
        <v>35</v>
      </c>
      <c r="C22" s="133"/>
      <c r="D22" s="133"/>
      <c r="E22" s="133"/>
      <c r="F22" s="2">
        <f>I13</f>
        <v>67555.8</v>
      </c>
      <c r="I22" s="81">
        <f>I21*12</f>
        <v>45648</v>
      </c>
      <c r="J22" s="14" t="s">
        <v>13</v>
      </c>
      <c r="K22" s="14">
        <f>K21*12</f>
        <v>13044</v>
      </c>
    </row>
    <row r="23" spans="1:10" ht="18" customHeight="1">
      <c r="A23" s="22">
        <v>4</v>
      </c>
      <c r="B23" s="133" t="s">
        <v>12</v>
      </c>
      <c r="C23" s="133"/>
      <c r="D23" s="133"/>
      <c r="E23" s="133"/>
      <c r="F23" s="2">
        <f>F24+F25+F26</f>
        <v>38613</v>
      </c>
      <c r="G23" s="29">
        <f>F51</f>
        <v>38613</v>
      </c>
      <c r="I23" s="176" t="s">
        <v>83</v>
      </c>
      <c r="J23" s="81">
        <f>574.8*1.202</f>
        <v>690.9096</v>
      </c>
    </row>
    <row r="24" spans="1:10" ht="16.5" customHeight="1">
      <c r="A24" s="22" t="s">
        <v>13</v>
      </c>
      <c r="B24" s="133" t="s">
        <v>36</v>
      </c>
      <c r="C24" s="133"/>
      <c r="D24" s="133"/>
      <c r="E24" s="133"/>
      <c r="F24" s="3">
        <f>F39+F40+F44+F45+F46+F48+F49</f>
        <v>33701</v>
      </c>
      <c r="G24" s="10"/>
      <c r="I24" s="177"/>
      <c r="J24" s="14">
        <f>920*1.202</f>
        <v>1105.84</v>
      </c>
    </row>
    <row r="25" spans="1:7" ht="16.5" customHeight="1">
      <c r="A25" s="22" t="s">
        <v>13</v>
      </c>
      <c r="B25" s="133" t="s">
        <v>37</v>
      </c>
      <c r="C25" s="133"/>
      <c r="D25" s="133"/>
      <c r="E25" s="133"/>
      <c r="F25" s="3">
        <f>F38+F47+F41+F42</f>
        <v>4039</v>
      </c>
      <c r="G25" s="10"/>
    </row>
    <row r="26" spans="1:7" ht="16.5" customHeight="1">
      <c r="A26" s="22" t="s">
        <v>13</v>
      </c>
      <c r="B26" s="133" t="s">
        <v>38</v>
      </c>
      <c r="C26" s="133"/>
      <c r="D26" s="133"/>
      <c r="E26" s="133"/>
      <c r="F26" s="3">
        <f>F43</f>
        <v>873</v>
      </c>
      <c r="G26" s="10"/>
    </row>
    <row r="27" spans="1:9" ht="17.25" customHeight="1">
      <c r="A27" s="22">
        <v>5</v>
      </c>
      <c r="B27" s="135" t="s">
        <v>53</v>
      </c>
      <c r="C27" s="135"/>
      <c r="D27" s="135"/>
      <c r="E27" s="135"/>
      <c r="F27" s="3">
        <f>I14</f>
        <v>8661</v>
      </c>
      <c r="G27" s="10"/>
      <c r="H27" s="14" t="s">
        <v>86</v>
      </c>
      <c r="I27" s="14">
        <v>1800</v>
      </c>
    </row>
    <row r="28" spans="1:10" ht="17.25" customHeight="1">
      <c r="A28" s="22">
        <v>6</v>
      </c>
      <c r="B28" s="135" t="s">
        <v>87</v>
      </c>
      <c r="C28" s="135"/>
      <c r="D28" s="135"/>
      <c r="E28" s="135"/>
      <c r="F28" s="3">
        <f>I27+I28+I29+I30</f>
        <v>9000</v>
      </c>
      <c r="G28" s="10"/>
      <c r="H28" s="14"/>
      <c r="I28" s="14">
        <v>1800</v>
      </c>
      <c r="J28" s="5" t="s">
        <v>92</v>
      </c>
    </row>
    <row r="29" spans="1:10" s="25" customFormat="1" ht="15.75">
      <c r="A29" s="22">
        <v>7</v>
      </c>
      <c r="B29" s="135" t="s">
        <v>56</v>
      </c>
      <c r="C29" s="135"/>
      <c r="D29" s="135"/>
      <c r="E29" s="135"/>
      <c r="F29" s="3">
        <f>D12</f>
        <v>41572.8</v>
      </c>
      <c r="G29" s="7"/>
      <c r="H29" s="14"/>
      <c r="I29" s="14">
        <v>600</v>
      </c>
      <c r="J29" s="25" t="s">
        <v>93</v>
      </c>
    </row>
    <row r="30" spans="1:10" ht="15.75">
      <c r="A30" s="23"/>
      <c r="B30" s="175" t="s">
        <v>14</v>
      </c>
      <c r="C30" s="175"/>
      <c r="D30" s="175"/>
      <c r="E30" s="175"/>
      <c r="F30" s="24">
        <f>F20+F21+F22+F23+F29+F28+F27</f>
        <v>220832.94</v>
      </c>
      <c r="H30" s="14"/>
      <c r="I30" s="14">
        <f>2400+2400</f>
        <v>4800</v>
      </c>
      <c r="J30" s="5" t="s">
        <v>94</v>
      </c>
    </row>
    <row r="31" ht="18" customHeight="1"/>
    <row r="32" spans="1:6" ht="20.25" customHeight="1">
      <c r="A32" s="92" t="s">
        <v>97</v>
      </c>
      <c r="B32" s="92"/>
      <c r="C32" s="92"/>
      <c r="D32" s="92"/>
      <c r="E32" s="92"/>
      <c r="F32" s="3">
        <f>D7+D15-F30</f>
        <v>53255.409999999974</v>
      </c>
    </row>
    <row r="33" spans="1:6" ht="18" customHeight="1">
      <c r="A33" s="140" t="s">
        <v>91</v>
      </c>
      <c r="B33" s="140"/>
      <c r="C33" s="140"/>
      <c r="D33" s="140"/>
      <c r="E33" s="140"/>
      <c r="F33" s="3">
        <f>F15</f>
        <v>-114186.89999999998</v>
      </c>
    </row>
    <row r="34" spans="1:6" ht="18" customHeight="1">
      <c r="A34" s="141" t="s">
        <v>90</v>
      </c>
      <c r="B34" s="141"/>
      <c r="C34" s="141"/>
      <c r="D34" s="141"/>
      <c r="E34" s="141"/>
      <c r="F34" s="3">
        <f>F32+F33</f>
        <v>-60931.490000000005</v>
      </c>
    </row>
    <row r="37" spans="1:6" s="31" customFormat="1" ht="15.75">
      <c r="A37" s="26" t="s">
        <v>26</v>
      </c>
      <c r="B37" s="26" t="s">
        <v>17</v>
      </c>
      <c r="C37" s="142" t="s">
        <v>39</v>
      </c>
      <c r="D37" s="143"/>
      <c r="E37" s="144"/>
      <c r="F37" s="26" t="s">
        <v>40</v>
      </c>
    </row>
    <row r="38" spans="1:6" s="31" customFormat="1" ht="15.75">
      <c r="A38" s="30"/>
      <c r="B38" s="41">
        <v>42018</v>
      </c>
      <c r="C38" s="166" t="s">
        <v>79</v>
      </c>
      <c r="D38" s="167"/>
      <c r="E38" s="168"/>
      <c r="F38" s="42">
        <v>728</v>
      </c>
    </row>
    <row r="39" spans="1:6" s="33" customFormat="1" ht="15.75">
      <c r="A39" s="30"/>
      <c r="B39" s="41">
        <v>42034</v>
      </c>
      <c r="C39" s="166" t="s">
        <v>75</v>
      </c>
      <c r="D39" s="167"/>
      <c r="E39" s="168"/>
      <c r="F39" s="42">
        <v>1725</v>
      </c>
    </row>
    <row r="40" spans="1:6" s="33" customFormat="1" ht="15.75">
      <c r="A40" s="32"/>
      <c r="B40" s="43">
        <v>42059</v>
      </c>
      <c r="C40" s="169" t="s">
        <v>75</v>
      </c>
      <c r="D40" s="170"/>
      <c r="E40" s="171"/>
      <c r="F40" s="44">
        <v>10617</v>
      </c>
    </row>
    <row r="41" spans="1:7" s="36" customFormat="1" ht="15.75">
      <c r="A41" s="32"/>
      <c r="B41" s="43">
        <v>42060</v>
      </c>
      <c r="C41" s="169" t="s">
        <v>80</v>
      </c>
      <c r="D41" s="170"/>
      <c r="E41" s="171"/>
      <c r="F41" s="44">
        <v>984</v>
      </c>
      <c r="G41" s="35"/>
    </row>
    <row r="42" spans="1:6" s="38" customFormat="1" ht="15.75">
      <c r="A42" s="34"/>
      <c r="B42" s="48">
        <v>42074</v>
      </c>
      <c r="C42" s="172" t="s">
        <v>80</v>
      </c>
      <c r="D42" s="173"/>
      <c r="E42" s="174"/>
      <c r="F42" s="49">
        <v>984</v>
      </c>
    </row>
    <row r="43" spans="1:6" s="40" customFormat="1" ht="15.75">
      <c r="A43" s="37"/>
      <c r="B43" s="45">
        <v>42170</v>
      </c>
      <c r="C43" s="157" t="s">
        <v>81</v>
      </c>
      <c r="D43" s="158"/>
      <c r="E43" s="159"/>
      <c r="F43" s="80">
        <v>873</v>
      </c>
    </row>
    <row r="44" spans="1:6" s="40" customFormat="1" ht="15.75">
      <c r="A44" s="39"/>
      <c r="B44" s="47">
        <v>42194</v>
      </c>
      <c r="C44" s="160" t="s">
        <v>75</v>
      </c>
      <c r="D44" s="161"/>
      <c r="E44" s="162"/>
      <c r="F44" s="46">
        <v>16490</v>
      </c>
    </row>
    <row r="45" spans="1:6" s="85" customFormat="1" ht="30.75" customHeight="1">
      <c r="A45" s="39"/>
      <c r="B45" s="47">
        <v>42198</v>
      </c>
      <c r="C45" s="160" t="s">
        <v>82</v>
      </c>
      <c r="D45" s="161"/>
      <c r="E45" s="162"/>
      <c r="F45" s="46">
        <v>2537</v>
      </c>
    </row>
    <row r="46" spans="1:6" s="89" customFormat="1" ht="15">
      <c r="A46" s="82"/>
      <c r="B46" s="83">
        <v>42304</v>
      </c>
      <c r="C46" s="163" t="s">
        <v>85</v>
      </c>
      <c r="D46" s="164"/>
      <c r="E46" s="165"/>
      <c r="F46" s="84">
        <v>1024</v>
      </c>
    </row>
    <row r="47" spans="1:6" s="89" customFormat="1" ht="15">
      <c r="A47" s="86"/>
      <c r="B47" s="87">
        <v>42340</v>
      </c>
      <c r="C47" s="154" t="s">
        <v>96</v>
      </c>
      <c r="D47" s="155"/>
      <c r="E47" s="156"/>
      <c r="F47" s="88">
        <v>1343</v>
      </c>
    </row>
    <row r="48" spans="1:6" s="89" customFormat="1" ht="15">
      <c r="A48" s="86"/>
      <c r="B48" s="87">
        <v>42346</v>
      </c>
      <c r="C48" s="154" t="s">
        <v>95</v>
      </c>
      <c r="D48" s="155"/>
      <c r="E48" s="156"/>
      <c r="F48" s="88">
        <v>654</v>
      </c>
    </row>
    <row r="49" spans="1:6" s="89" customFormat="1" ht="15">
      <c r="A49" s="86"/>
      <c r="B49" s="87">
        <v>42347</v>
      </c>
      <c r="C49" s="154" t="s">
        <v>95</v>
      </c>
      <c r="D49" s="155"/>
      <c r="E49" s="156"/>
      <c r="F49" s="88">
        <v>654</v>
      </c>
    </row>
    <row r="50" spans="1:6" s="25" customFormat="1" ht="15.75">
      <c r="A50" s="86"/>
      <c r="B50" s="87"/>
      <c r="C50" s="154"/>
      <c r="D50" s="155"/>
      <c r="E50" s="156"/>
      <c r="F50" s="88"/>
    </row>
    <row r="51" spans="1:6" ht="15.75">
      <c r="A51" s="148" t="s">
        <v>41</v>
      </c>
      <c r="B51" s="148"/>
      <c r="C51" s="148"/>
      <c r="D51" s="148"/>
      <c r="E51" s="148"/>
      <c r="F51" s="27">
        <f>SUM(F38:F50)</f>
        <v>38613</v>
      </c>
    </row>
  </sheetData>
  <sheetProtection selectLockedCells="1" selectUnlockedCells="1"/>
  <mergeCells count="33">
    <mergeCell ref="I23:I24"/>
    <mergeCell ref="B27:E27"/>
    <mergeCell ref="C49:E49"/>
    <mergeCell ref="C41:E41"/>
    <mergeCell ref="C46:E46"/>
    <mergeCell ref="C50:E50"/>
    <mergeCell ref="A33:E33"/>
    <mergeCell ref="A34:E34"/>
    <mergeCell ref="C37:E37"/>
    <mergeCell ref="C39:E39"/>
    <mergeCell ref="A51:E51"/>
    <mergeCell ref="C43:E43"/>
    <mergeCell ref="C44:E44"/>
    <mergeCell ref="C42:E42"/>
    <mergeCell ref="C45:E45"/>
    <mergeCell ref="C47:E47"/>
    <mergeCell ref="C48:E48"/>
    <mergeCell ref="C40:E40"/>
    <mergeCell ref="B30:E30"/>
    <mergeCell ref="C38:E38"/>
    <mergeCell ref="B22:E22"/>
    <mergeCell ref="B23:E23"/>
    <mergeCell ref="B24:E24"/>
    <mergeCell ref="B25:E25"/>
    <mergeCell ref="B26:E26"/>
    <mergeCell ref="B29:E29"/>
    <mergeCell ref="B28:E28"/>
    <mergeCell ref="A1:F1"/>
    <mergeCell ref="A2:F2"/>
    <mergeCell ref="A17:F17"/>
    <mergeCell ref="B19:E19"/>
    <mergeCell ref="B20:E20"/>
    <mergeCell ref="B21:E21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51"/>
  <sheetViews>
    <sheetView zoomScalePageLayoutView="0" workbookViewId="0" topLeftCell="A19">
      <selection activeCell="E19" sqref="E19"/>
    </sheetView>
  </sheetViews>
  <sheetFormatPr defaultColWidth="9.140625" defaultRowHeight="12.75"/>
  <cols>
    <col min="1" max="1" width="26.57421875" style="0" customWidth="1"/>
    <col min="2" max="2" width="26.140625" style="0" customWidth="1"/>
    <col min="3" max="4" width="15.28125" style="0" customWidth="1"/>
    <col min="5" max="5" width="21.421875" style="0" customWidth="1"/>
    <col min="6" max="6" width="18.57421875" style="0" customWidth="1"/>
  </cols>
  <sheetData>
    <row r="1" spans="1:5" ht="18.75">
      <c r="A1" s="178" t="s">
        <v>47</v>
      </c>
      <c r="B1" s="178"/>
      <c r="C1" s="178"/>
      <c r="D1" s="178"/>
      <c r="E1" s="178"/>
    </row>
    <row r="2" spans="1:5" ht="18.75">
      <c r="A2" s="178" t="s">
        <v>60</v>
      </c>
      <c r="B2" s="178"/>
      <c r="C2" s="178"/>
      <c r="D2" s="178"/>
      <c r="E2" s="178"/>
    </row>
    <row r="3" ht="18.75">
      <c r="A3" s="50"/>
    </row>
    <row r="4" ht="18.75">
      <c r="A4" s="51" t="s">
        <v>61</v>
      </c>
    </row>
    <row r="5" ht="18.75">
      <c r="A5" s="51" t="s">
        <v>62</v>
      </c>
    </row>
    <row r="6" ht="18.75">
      <c r="A6" s="51"/>
    </row>
    <row r="7" ht="16.5" thickBot="1">
      <c r="A7" s="52" t="s">
        <v>63</v>
      </c>
    </row>
    <row r="8" spans="1:5" ht="50.25" customHeight="1" thickBot="1">
      <c r="A8" s="53"/>
      <c r="B8" s="54" t="s">
        <v>64</v>
      </c>
      <c r="C8" s="54" t="s">
        <v>0</v>
      </c>
      <c r="D8" s="54" t="s">
        <v>1</v>
      </c>
      <c r="E8" s="54" t="s">
        <v>23</v>
      </c>
    </row>
    <row r="9" spans="1:5" ht="19.5" thickBot="1">
      <c r="A9" s="55" t="s">
        <v>2</v>
      </c>
      <c r="B9" s="56">
        <v>0</v>
      </c>
      <c r="C9" s="56">
        <v>129915</v>
      </c>
      <c r="D9" s="56">
        <v>89269.2</v>
      </c>
      <c r="E9" s="56">
        <v>40645.8</v>
      </c>
    </row>
    <row r="10" spans="1:5" ht="12.75" customHeight="1">
      <c r="A10" s="79" t="s">
        <v>3</v>
      </c>
      <c r="B10" s="78">
        <v>0</v>
      </c>
      <c r="C10" s="78">
        <v>34644</v>
      </c>
      <c r="D10" s="78">
        <v>23805.12</v>
      </c>
      <c r="E10" s="78">
        <v>10838.88</v>
      </c>
    </row>
    <row r="11" spans="1:5" ht="19.5" customHeight="1" thickBot="1">
      <c r="A11" s="55" t="s">
        <v>48</v>
      </c>
      <c r="B11" s="56">
        <v>0</v>
      </c>
      <c r="C11" s="56">
        <v>2742.46</v>
      </c>
      <c r="D11" s="56">
        <v>1884.46</v>
      </c>
      <c r="E11" s="56">
        <v>858</v>
      </c>
    </row>
    <row r="12" spans="1:6" ht="19.5" thickBot="1">
      <c r="A12" s="76" t="s">
        <v>65</v>
      </c>
      <c r="B12" s="78">
        <v>0</v>
      </c>
      <c r="C12" s="78">
        <v>7217.5</v>
      </c>
      <c r="D12" s="78">
        <v>4959.4</v>
      </c>
      <c r="E12" s="78">
        <v>2258.1</v>
      </c>
      <c r="F12" s="55" t="s">
        <v>66</v>
      </c>
    </row>
    <row r="13" spans="1:5" ht="19.5" thickBot="1">
      <c r="A13" s="55" t="s">
        <v>4</v>
      </c>
      <c r="B13" s="57">
        <v>0</v>
      </c>
      <c r="C13" s="57">
        <v>174518.96</v>
      </c>
      <c r="D13" s="57">
        <v>119918.18</v>
      </c>
      <c r="E13" s="57">
        <v>54600.78</v>
      </c>
    </row>
    <row r="14" ht="18.75">
      <c r="A14" s="58"/>
    </row>
    <row r="15" ht="19.5" thickBot="1">
      <c r="A15" s="58" t="s">
        <v>5</v>
      </c>
    </row>
    <row r="16" spans="1:3" ht="38.25" thickBot="1">
      <c r="A16" s="59" t="s">
        <v>49</v>
      </c>
      <c r="B16" s="54" t="s">
        <v>6</v>
      </c>
      <c r="C16" s="54" t="s">
        <v>18</v>
      </c>
    </row>
    <row r="17" spans="1:3" ht="19.5" thickBot="1">
      <c r="A17" s="60" t="s">
        <v>7</v>
      </c>
      <c r="B17" s="61" t="s">
        <v>3</v>
      </c>
      <c r="C17" s="56">
        <v>34644</v>
      </c>
    </row>
    <row r="18" spans="1:3" ht="19.5" thickBot="1">
      <c r="A18" s="60" t="s">
        <v>9</v>
      </c>
      <c r="B18" s="61" t="s">
        <v>48</v>
      </c>
      <c r="C18" s="56">
        <v>2742.46</v>
      </c>
    </row>
    <row r="19" spans="1:3" ht="38.25" thickBot="1">
      <c r="A19" s="60" t="s">
        <v>10</v>
      </c>
      <c r="B19" s="61" t="s">
        <v>67</v>
      </c>
      <c r="C19" s="56">
        <v>7217.5</v>
      </c>
    </row>
    <row r="20" spans="1:3" ht="19.5" thickBot="1">
      <c r="A20" s="60" t="s">
        <v>11</v>
      </c>
      <c r="B20" s="61" t="s">
        <v>8</v>
      </c>
      <c r="C20" s="56">
        <v>54722.79</v>
      </c>
    </row>
    <row r="21" spans="1:3" ht="38.25" thickBot="1">
      <c r="A21" s="60" t="s">
        <v>54</v>
      </c>
      <c r="B21" s="61" t="s">
        <v>12</v>
      </c>
      <c r="C21" s="56">
        <v>10700</v>
      </c>
    </row>
    <row r="22" spans="1:3" ht="38.25" thickBot="1">
      <c r="A22" s="60" t="s">
        <v>13</v>
      </c>
      <c r="B22" s="62" t="s">
        <v>68</v>
      </c>
      <c r="C22" s="56">
        <v>2276</v>
      </c>
    </row>
    <row r="23" spans="1:3" ht="38.25" thickBot="1">
      <c r="A23" s="60" t="s">
        <v>13</v>
      </c>
      <c r="B23" s="62" t="s">
        <v>69</v>
      </c>
      <c r="C23" s="56">
        <v>8424</v>
      </c>
    </row>
    <row r="24" spans="1:3" ht="38.25" thickBot="1">
      <c r="A24" s="55"/>
      <c r="B24" s="63" t="s">
        <v>50</v>
      </c>
      <c r="C24" s="57">
        <v>110026.75</v>
      </c>
    </row>
    <row r="25" ht="15.75" thickBot="1">
      <c r="A25" s="64"/>
    </row>
    <row r="26" spans="1:2" ht="57" thickBot="1">
      <c r="A26" s="75" t="s">
        <v>59</v>
      </c>
      <c r="B26" s="54">
        <v>64492.21</v>
      </c>
    </row>
    <row r="27" spans="1:2" ht="57" thickBot="1">
      <c r="A27" s="55" t="s">
        <v>15</v>
      </c>
      <c r="B27" s="57">
        <v>54600.78</v>
      </c>
    </row>
    <row r="28" spans="1:2" ht="38.25" thickBot="1">
      <c r="A28" s="60" t="s">
        <v>16</v>
      </c>
      <c r="B28" s="57" t="s">
        <v>70</v>
      </c>
    </row>
    <row r="29" spans="1:2" ht="38.25" thickBot="1">
      <c r="A29" s="60" t="s">
        <v>51</v>
      </c>
      <c r="B29" s="57">
        <v>40645.8</v>
      </c>
    </row>
    <row r="30" ht="15">
      <c r="A30" s="64"/>
    </row>
    <row r="31" ht="15.75">
      <c r="A31" s="65" t="s">
        <v>55</v>
      </c>
    </row>
    <row r="32" ht="15.75">
      <c r="A32" s="66"/>
    </row>
    <row r="33" ht="15.75">
      <c r="A33" s="66"/>
    </row>
    <row r="34" ht="15.75">
      <c r="A34" s="66"/>
    </row>
    <row r="35" ht="15.75">
      <c r="A35" s="66"/>
    </row>
    <row r="36" ht="15.75">
      <c r="A36" s="66"/>
    </row>
    <row r="37" ht="15.75">
      <c r="A37" s="66"/>
    </row>
    <row r="38" ht="15.75">
      <c r="A38" s="66"/>
    </row>
    <row r="39" ht="15.75">
      <c r="A39" s="66"/>
    </row>
    <row r="40" ht="15.75">
      <c r="A40" s="66" t="s">
        <v>58</v>
      </c>
    </row>
    <row r="41" ht="15.75">
      <c r="A41" s="66"/>
    </row>
    <row r="42" ht="16.5" thickBot="1">
      <c r="A42" s="66"/>
    </row>
    <row r="43" spans="1:3" ht="15.75" thickBot="1">
      <c r="A43" s="67" t="s">
        <v>17</v>
      </c>
      <c r="B43" s="68" t="s">
        <v>39</v>
      </c>
      <c r="C43" s="68" t="s">
        <v>52</v>
      </c>
    </row>
    <row r="44" spans="1:3" ht="15.75" thickBot="1">
      <c r="A44" s="69" t="s">
        <v>71</v>
      </c>
      <c r="B44" s="70" t="s">
        <v>72</v>
      </c>
      <c r="C44" s="71">
        <v>791</v>
      </c>
    </row>
    <row r="45" spans="1:3" ht="15.75" thickBot="1">
      <c r="A45" s="69" t="s">
        <v>73</v>
      </c>
      <c r="B45" s="70" t="s">
        <v>72</v>
      </c>
      <c r="C45" s="71">
        <v>1485</v>
      </c>
    </row>
    <row r="46" spans="1:3" ht="15.75" thickBot="1">
      <c r="A46" s="69" t="s">
        <v>74</v>
      </c>
      <c r="B46" s="70" t="s">
        <v>75</v>
      </c>
      <c r="C46" s="71">
        <v>2867</v>
      </c>
    </row>
    <row r="47" spans="1:3" ht="15.75" thickBot="1">
      <c r="A47" s="69" t="s">
        <v>76</v>
      </c>
      <c r="B47" s="70" t="s">
        <v>75</v>
      </c>
      <c r="C47" s="71">
        <v>5557</v>
      </c>
    </row>
    <row r="48" ht="15.75">
      <c r="A48" s="66"/>
    </row>
    <row r="49" ht="15.75">
      <c r="A49" s="66"/>
    </row>
    <row r="50" ht="15.75">
      <c r="A50" s="77"/>
    </row>
    <row r="51" ht="15.75">
      <c r="A51" s="65"/>
    </row>
  </sheetData>
  <sheetProtection/>
  <mergeCells count="2">
    <mergeCell ref="A1:E1"/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УКСГ</cp:lastModifiedBy>
  <cp:lastPrinted>2017-05-23T16:02:48Z</cp:lastPrinted>
  <dcterms:created xsi:type="dcterms:W3CDTF">2015-10-12T10:40:12Z</dcterms:created>
  <dcterms:modified xsi:type="dcterms:W3CDTF">2018-03-26T11:25:06Z</dcterms:modified>
  <cp:category/>
  <cp:version/>
  <cp:contentType/>
  <cp:contentStatus/>
</cp:coreProperties>
</file>